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homas Döhler\Downloads\"/>
    </mc:Choice>
  </mc:AlternateContent>
  <xr:revisionPtr revIDLastSave="0" documentId="13_ncr:1_{6A8629BF-7D70-4DCB-911B-C57C8B55DDFC}" xr6:coauthVersionLast="47" xr6:coauthVersionMax="47" xr10:uidLastSave="{00000000-0000-0000-0000-000000000000}"/>
  <bookViews>
    <workbookView xWindow="-28920" yWindow="-120" windowWidth="29040" windowHeight="15720" activeTab="2" xr2:uid="{00000000-000D-0000-FFFF-FFFF00000000}"/>
  </bookViews>
  <sheets>
    <sheet name="Personalien" sheetId="1" r:id="rId1"/>
    <sheet name="Ergebnisse" sheetId="4" r:id="rId2"/>
    <sheet name="Saisonplan" sheetId="7" r:id="rId3"/>
    <sheet name="Tabellen" sheetId="5" state="hidden" r:id="rId4"/>
  </sheets>
  <definedNames>
    <definedName name="_xlnm.Print_Area" localSheetId="1">Ergebnisse!$A$1:$L$35</definedName>
    <definedName name="_xlnm.Print_Area" localSheetId="0">Personalien!$A$1:$J$42</definedName>
    <definedName name="_xlnm.Print_Area" localSheetId="2">Saisonplan!$A$1:$I$62</definedName>
    <definedName name="JaNein">Tabellen!$J$2:$J$3</definedName>
    <definedName name="Kat">Tabellen!$A$13:$E$24</definedName>
    <definedName name="Normen">Tabellen!$A$1:$D$11</definedName>
    <definedName name="Z_36FCDE50_A21B_4C09_A67A_58EE7C130F3F_.wvu.Cols" localSheetId="1" hidden="1">Ergebnisse!$L:$XFD</definedName>
    <definedName name="Z_36FCDE50_A21B_4C09_A67A_58EE7C130F3F_.wvu.Cols" localSheetId="0" hidden="1">Personalien!$K:$XFD</definedName>
    <definedName name="Z_36FCDE50_A21B_4C09_A67A_58EE7C130F3F_.wvu.Cols" localSheetId="2" hidden="1">Saisonplan!$J:$XFD</definedName>
    <definedName name="Z_36FCDE50_A21B_4C09_A67A_58EE7C130F3F_.wvu.PrintArea" localSheetId="1" hidden="1">Ergebnisse!$A$1:$K$35</definedName>
    <definedName name="Z_36FCDE50_A21B_4C09_A67A_58EE7C130F3F_.wvu.PrintArea" localSheetId="0" hidden="1">Personalien!$A$1:$J$42</definedName>
    <definedName name="Z_36FCDE50_A21B_4C09_A67A_58EE7C130F3F_.wvu.PrintArea" localSheetId="2" hidden="1">Saisonplan!$A$1:$I$62</definedName>
    <definedName name="Z_36FCDE50_A21B_4C09_A67A_58EE7C130F3F_.wvu.Rows" localSheetId="1" hidden="1">Ergebnisse!$36:$1048576</definedName>
    <definedName name="Z_36FCDE50_A21B_4C09_A67A_58EE7C130F3F_.wvu.Rows" localSheetId="0" hidden="1">Personalien!$43:$1048576</definedName>
    <definedName name="Z_36FCDE50_A21B_4C09_A67A_58EE7C130F3F_.wvu.Rows" localSheetId="2" hidden="1">Saisonplan!$63:$1048576</definedName>
    <definedName name="Zieleingabe">Tabellen!$H$2:$H$6</definedName>
  </definedNames>
  <calcPr calcId="191029"/>
  <customWorkbookViews>
    <customWorkbookView name="valerio - Persönliche Ansicht" guid="{36FCDE50-A21B-4C09-A67A-58EE7C130F3F}" mergeInterval="0" personalView="1" maximized="1" xWindow="-13" yWindow="-13" windowWidth="2586" windowHeight="15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7" l="1"/>
  <c r="I13" i="5"/>
  <c r="I14" i="5" s="1"/>
  <c r="B7" i="7" s="1"/>
  <c r="B28" i="1" l="1"/>
  <c r="L6" i="1"/>
  <c r="L5" i="1"/>
  <c r="B8" i="7"/>
  <c r="B8" i="4"/>
  <c r="B7" i="4"/>
  <c r="F5" i="1"/>
  <c r="A24" i="5"/>
  <c r="F24" i="5" s="1"/>
  <c r="B2" i="7"/>
  <c r="M23" i="4"/>
  <c r="M22" i="4"/>
  <c r="M21" i="4"/>
  <c r="M20" i="4"/>
  <c r="M19" i="4"/>
  <c r="M18" i="4"/>
  <c r="N13" i="4"/>
  <c r="B2" i="4"/>
  <c r="B25" i="1"/>
  <c r="F22" i="1"/>
  <c r="I3" i="1"/>
  <c r="B2" i="1"/>
  <c r="E13" i="5"/>
  <c r="D13" i="5"/>
  <c r="C13" i="5"/>
  <c r="B13" i="5"/>
  <c r="M26" i="4" l="1"/>
  <c r="M25" i="4"/>
  <c r="M24" i="4"/>
  <c r="A23" i="5" l="1"/>
  <c r="A22" i="5" s="1"/>
  <c r="A21" i="5" s="1"/>
  <c r="A20" i="5" s="1"/>
  <c r="A19" i="5" s="1"/>
  <c r="A18" i="5" s="1"/>
  <c r="A17" i="5" s="1"/>
  <c r="A16" i="5" s="1"/>
  <c r="A15" i="5" s="1"/>
  <c r="A14" i="5" s="1"/>
  <c r="M6" i="1" s="1"/>
  <c r="C7" i="7" s="1"/>
  <c r="M5" i="1" l="1"/>
  <c r="G5" i="1"/>
  <c r="F14" i="5"/>
  <c r="J12" i="4"/>
  <c r="C8" i="7" l="1"/>
  <c r="C7" i="4"/>
  <c r="E13" i="7"/>
  <c r="H6" i="4"/>
  <c r="C6" i="7"/>
  <c r="M12" i="4" l="1"/>
  <c r="C6" i="4"/>
  <c r="H7" i="4" l="1"/>
  <c r="M13" i="4" s="1"/>
  <c r="H8" i="4"/>
  <c r="N12" i="4" s="1"/>
  <c r="C8" i="4"/>
  <c r="M10" i="4" l="1"/>
  <c r="M16" i="4"/>
</calcChain>
</file>

<file path=xl/sharedStrings.xml><?xml version="1.0" encoding="utf-8"?>
<sst xmlns="http://schemas.openxmlformats.org/spreadsheetml/2006/main" count="224" uniqueCount="151">
  <si>
    <t>1.) Persönliche Daten des Athleten bzw. der Athletin:</t>
  </si>
  <si>
    <t>Name, Vorname:</t>
  </si>
  <si>
    <t>Geburtsdatum:</t>
  </si>
  <si>
    <t>Straße, Nr.:</t>
  </si>
  <si>
    <t>Telefon:</t>
  </si>
  <si>
    <t>PLZ, Ort:</t>
  </si>
  <si>
    <t>Mobil:</t>
  </si>
  <si>
    <t>E-Mail:</t>
  </si>
  <si>
    <t>Schule/Klasse bzw. Beruf:</t>
  </si>
  <si>
    <t>Weitere Hobbys:</t>
  </si>
  <si>
    <t>2.) Daten des Trainers bzw. der Trainerin:</t>
  </si>
  <si>
    <t>OL-Trainer(in):</t>
  </si>
  <si>
    <t>3.) Sportliche Daten des Athleten bzw. der Athletin:</t>
  </si>
  <si>
    <t>OL-aktiv seit:</t>
  </si>
  <si>
    <t>OL-Auslandserfahrung:</t>
  </si>
  <si>
    <t>Größter OL-Erfolg bisher:</t>
  </si>
  <si>
    <t>Trainingstagebuch:</t>
  </si>
  <si>
    <t>Stunden</t>
  </si>
  <si>
    <t>Km</t>
  </si>
  <si>
    <t>Anmerkungen:</t>
  </si>
  <si>
    <t>1.) Basisdaten und Vergleichswerte:</t>
  </si>
  <si>
    <t>DM Mittel:</t>
  </si>
  <si>
    <t>DM Lang:</t>
  </si>
  <si>
    <t>Ja</t>
  </si>
  <si>
    <t>Norm Bahntest</t>
  </si>
  <si>
    <t>Anzahl Bayerncup:</t>
  </si>
  <si>
    <t>Anzahl BRL:</t>
  </si>
  <si>
    <t>BRL Ges.:</t>
  </si>
  <si>
    <t>Anzahl intern. Läufe:</t>
  </si>
  <si>
    <t>Termin</t>
  </si>
  <si>
    <t>Ja/Nein</t>
  </si>
  <si>
    <t>1.) Basisdaten und Allgemeine Ziele</t>
  </si>
  <si>
    <t>3000m</t>
  </si>
  <si>
    <t>Ort</t>
  </si>
  <si>
    <t>Bundesland</t>
  </si>
  <si>
    <t>Niedersachsen</t>
  </si>
  <si>
    <t>H/D:</t>
  </si>
  <si>
    <t>Jahrgang</t>
  </si>
  <si>
    <t>H 12</t>
  </si>
  <si>
    <t>D 12</t>
  </si>
  <si>
    <t>H 14</t>
  </si>
  <si>
    <t>D 14</t>
  </si>
  <si>
    <t>H 16</t>
  </si>
  <si>
    <t>H 18</t>
  </si>
  <si>
    <t>D 16</t>
  </si>
  <si>
    <t>D 18</t>
  </si>
  <si>
    <t>H 20</t>
  </si>
  <si>
    <t>D 20</t>
  </si>
  <si>
    <t>Mit der Veröffentlichung der Daten Name, Verein, Geburtstag, OL seit:, Auslandserfahrung und Hobbys auf der Homepage des BTV bin ich einverstanden.</t>
  </si>
  <si>
    <t>Ziel Bahntest:</t>
  </si>
  <si>
    <t>Min Bayerncup Punkte:</t>
  </si>
  <si>
    <t>BRL-Norm:</t>
  </si>
  <si>
    <t>Laufnorm:</t>
  </si>
  <si>
    <t>Bayerncup Punkte:</t>
  </si>
  <si>
    <t>BRL Punkte:</t>
  </si>
  <si>
    <t>Ergebnis Bahntest:</t>
  </si>
  <si>
    <t>Nein</t>
  </si>
  <si>
    <t>Bahntest</t>
  </si>
  <si>
    <t>1500m</t>
  </si>
  <si>
    <t>BRL Norm</t>
  </si>
  <si>
    <t>Bayerncup Norm</t>
  </si>
  <si>
    <t>SIEG</t>
  </si>
  <si>
    <t>Zeit</t>
  </si>
  <si>
    <t>Min</t>
  </si>
  <si>
    <t>Sek</t>
  </si>
  <si>
    <t>TOP 3</t>
  </si>
  <si>
    <t>TOP 6</t>
  </si>
  <si>
    <t>TOP 10</t>
  </si>
  <si>
    <t>Ziele</t>
  </si>
  <si>
    <t>Ziel Bayern Ebene:</t>
  </si>
  <si>
    <t>Ziel Deutschland Ebene:</t>
  </si>
  <si>
    <t>2.) Nationale Termine</t>
  </si>
  <si>
    <t>3.) Alpe Adria und Arge Alp</t>
  </si>
  <si>
    <t>4.) Trainingslager und Kaderlehrgänge</t>
  </si>
  <si>
    <t>5.) Sonstige</t>
  </si>
  <si>
    <t>Land</t>
  </si>
  <si>
    <t>Arge Alp</t>
  </si>
  <si>
    <t>Alpe Adria Cup</t>
  </si>
  <si>
    <t>Einheiten</t>
  </si>
  <si>
    <t>DM Sprint</t>
  </si>
  <si>
    <t>DM Staffel</t>
  </si>
  <si>
    <t>DM Mittel</t>
  </si>
  <si>
    <t>JLVK</t>
  </si>
  <si>
    <t>Kategorie</t>
  </si>
  <si>
    <t>aktuelles Jahr</t>
  </si>
  <si>
    <r>
      <rPr>
        <b/>
        <sz val="10"/>
        <color theme="1"/>
        <rFont val="Arial"/>
        <family val="2"/>
      </rPr>
      <t>DM Sprint:</t>
    </r>
    <r>
      <rPr>
        <sz val="6"/>
        <color theme="1"/>
        <rFont val="Arial"/>
        <family val="2"/>
      </rPr>
      <t xml:space="preserve">
</t>
    </r>
    <r>
      <rPr>
        <sz val="7"/>
        <color theme="1"/>
        <rFont val="Arial"/>
        <family val="2"/>
      </rPr>
      <t>(für DH20, wievieltbester Junior in DHE)</t>
    </r>
  </si>
  <si>
    <t>Bayerncup Ges.:</t>
  </si>
  <si>
    <t>(für DH20, wievieltbester Junior in DHE)</t>
  </si>
  <si>
    <t>2.) Kumulativkriterien:</t>
  </si>
  <si>
    <t>nur hier jedes Jahr ändern:</t>
  </si>
  <si>
    <t>D</t>
  </si>
  <si>
    <t>DM Lang/D-Cup</t>
  </si>
  <si>
    <t>JLVK Einzel:</t>
  </si>
  <si>
    <t>Regensburg</t>
  </si>
  <si>
    <t>Clausthal-Zellerfeld</t>
  </si>
  <si>
    <t>Eberswalde</t>
  </si>
  <si>
    <t>Berlin</t>
  </si>
  <si>
    <t>Bayern</t>
  </si>
  <si>
    <t>Rauen</t>
  </si>
  <si>
    <t>Sachsen-Anhalt</t>
  </si>
  <si>
    <t>Osterburg</t>
  </si>
  <si>
    <t>13-15 Juni</t>
  </si>
  <si>
    <t>Zagreb</t>
  </si>
  <si>
    <t>Kroatien</t>
  </si>
  <si>
    <t>19-21 September</t>
  </si>
  <si>
    <t>05-06 April</t>
  </si>
  <si>
    <t>31. Mai - 1. Juni</t>
  </si>
  <si>
    <t>27-28 September</t>
  </si>
  <si>
    <t>03-05 Oktober</t>
  </si>
  <si>
    <t>11-12 Oktober</t>
  </si>
  <si>
    <t>Corvara</t>
  </si>
  <si>
    <t>Italien</t>
  </si>
  <si>
    <t>Skifreizeit</t>
  </si>
  <si>
    <t>14-16 Februar</t>
  </si>
  <si>
    <t>1. Lehrgang</t>
  </si>
  <si>
    <t>14-16 März</t>
  </si>
  <si>
    <t>Jugendbildungsmaßnahme</t>
  </si>
  <si>
    <t>04-06 April</t>
  </si>
  <si>
    <t>2. Lehrgang</t>
  </si>
  <si>
    <t>Sommertrainingslager</t>
  </si>
  <si>
    <t>Norwegen</t>
  </si>
  <si>
    <t>Trondheim/Oslo</t>
  </si>
  <si>
    <t>Oberaudorf</t>
  </si>
  <si>
    <t>Bernhardswald</t>
  </si>
  <si>
    <t>3. Lehrgang</t>
  </si>
  <si>
    <t>21 -23 November</t>
  </si>
  <si>
    <t>Coburg</t>
  </si>
  <si>
    <t>Altenstadt (bei Schongau)</t>
  </si>
  <si>
    <t>Beschreibung</t>
  </si>
  <si>
    <t>Heimvorteil ;)</t>
  </si>
  <si>
    <t>Jahreshöhepunkt</t>
  </si>
  <si>
    <t>nur LK</t>
  </si>
  <si>
    <t>kein OL, 
alle können teilnehmen</t>
  </si>
  <si>
    <t>alle können teilnehmen</t>
  </si>
  <si>
    <t>hauptsächlich für Nachwuchs bis DH14, 
alle können teilnehmen</t>
  </si>
  <si>
    <t>Falls ja: Hast du eine Idee von wem du gerne trainiert werden möchtest?      _______________________</t>
  </si>
  <si>
    <t>TOP 15</t>
  </si>
  <si>
    <t>4.) Sonstiges:</t>
  </si>
  <si>
    <t>3.) Wettkampfleistungen (Platzierungen)</t>
  </si>
  <si>
    <t>Anzahl Läufe gesamt:</t>
  </si>
  <si>
    <t>Was war dein Jahreshighlight?</t>
  </si>
  <si>
    <t>Wenn du noch keinen hast: Möchtest du gerne persönlich betreut werden?</t>
  </si>
  <si>
    <t>Unterschrift/Name Trainer(in)</t>
  </si>
  <si>
    <t>Unterschrift/Name des Athleten</t>
  </si>
  <si>
    <t>Unterschrift/Name Erziehungsberechtigte (bei Minderjährigen)</t>
  </si>
  <si>
    <t>eine Woche Schulfrei
nur LK</t>
  </si>
  <si>
    <t>02-04 Mai</t>
  </si>
  <si>
    <t>28 Juli - 10 August</t>
  </si>
  <si>
    <t>Philippsreut</t>
  </si>
  <si>
    <t>Du hast bereits einen eigenen Heimtrainer (nicht Vereinstrainer), der dir einen eigenen Trainingsplan schreibt und kontrolliert.</t>
  </si>
  <si>
    <t>Dein Strava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</si>
</sst>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sz val="11"/>
      <color theme="0"/>
      <name val="Calibri"/>
      <family val="2"/>
      <scheme val="minor"/>
    </font>
    <font>
      <b/>
      <sz val="14"/>
      <color theme="1"/>
      <name val="Arial"/>
      <family val="2"/>
    </font>
    <font>
      <b/>
      <sz val="12"/>
      <color theme="1"/>
      <name val="Arial"/>
      <family val="2"/>
    </font>
    <font>
      <b/>
      <i/>
      <sz val="10"/>
      <color rgb="FFFF0000"/>
      <name val="Arial"/>
      <family val="2"/>
    </font>
    <font>
      <b/>
      <u/>
      <sz val="12"/>
      <color theme="1"/>
      <name val="Arial"/>
      <family val="2"/>
    </font>
    <font>
      <b/>
      <sz val="10"/>
      <color theme="1"/>
      <name val="Arial"/>
      <family val="2"/>
    </font>
    <font>
      <i/>
      <sz val="8"/>
      <color theme="1"/>
      <name val="Arial"/>
      <family val="2"/>
    </font>
    <font>
      <sz val="10"/>
      <color theme="1"/>
      <name val="Arial"/>
      <family val="2"/>
    </font>
    <font>
      <u/>
      <sz val="11"/>
      <color theme="10"/>
      <name val="Calibri"/>
      <family val="2"/>
      <scheme val="minor"/>
    </font>
    <font>
      <sz val="11"/>
      <name val="Calibri"/>
      <family val="2"/>
      <scheme val="minor"/>
    </font>
    <font>
      <sz val="11"/>
      <color theme="1"/>
      <name val="Arial"/>
      <family val="2"/>
    </font>
    <font>
      <sz val="8"/>
      <color theme="1"/>
      <name val="Arial"/>
      <family val="2"/>
    </font>
    <font>
      <b/>
      <sz val="8"/>
      <color theme="1"/>
      <name val="Arial"/>
      <family val="2"/>
    </font>
    <font>
      <b/>
      <sz val="10"/>
      <name val="Arial"/>
      <family val="2"/>
    </font>
    <font>
      <sz val="11"/>
      <name val="Arial"/>
      <family val="2"/>
    </font>
    <font>
      <sz val="6"/>
      <color theme="1"/>
      <name val="Arial"/>
      <family val="2"/>
    </font>
    <font>
      <sz val="7"/>
      <color theme="1"/>
      <name val="Arial"/>
      <family val="2"/>
    </font>
    <font>
      <b/>
      <sz val="9"/>
      <color theme="1"/>
      <name val="Arial"/>
      <family val="2"/>
    </font>
    <font>
      <sz val="12"/>
      <color theme="1"/>
      <name val="Arial"/>
      <family val="2"/>
    </font>
    <font>
      <sz val="8"/>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s>
  <borders count="24">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16">
    <xf numFmtId="0" fontId="0" fillId="0" borderId="0" xfId="0"/>
    <xf numFmtId="0" fontId="0" fillId="3" borderId="14" xfId="0" applyFill="1" applyBorder="1"/>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2" fillId="3" borderId="0" xfId="0" applyFont="1" applyFill="1"/>
    <xf numFmtId="0" fontId="0" fillId="3" borderId="0" xfId="0" applyFill="1"/>
    <xf numFmtId="0" fontId="4" fillId="3" borderId="0" xfId="0" applyFont="1" applyFill="1" applyAlignment="1">
      <alignment horizontal="right" vertical="center"/>
    </xf>
    <xf numFmtId="0" fontId="6" fillId="3" borderId="0" xfId="0" applyFont="1" applyFill="1" applyAlignment="1">
      <alignment horizontal="right" vertical="center" wrapText="1"/>
    </xf>
    <xf numFmtId="0" fontId="5" fillId="3" borderId="0" xfId="0" applyFont="1" applyFill="1" applyAlignment="1">
      <alignment vertical="center"/>
    </xf>
    <xf numFmtId="0" fontId="6" fillId="3" borderId="0" xfId="0" applyFont="1" applyFill="1"/>
    <xf numFmtId="0" fontId="7" fillId="3" borderId="0" xfId="0" applyFont="1" applyFill="1" applyAlignment="1">
      <alignment vertical="center"/>
    </xf>
    <xf numFmtId="0" fontId="7" fillId="3" borderId="0" xfId="0" applyFont="1" applyFill="1" applyAlignment="1">
      <alignment vertical="center" wrapText="1"/>
    </xf>
    <xf numFmtId="0" fontId="0" fillId="3" borderId="19" xfId="0" applyFill="1" applyBorder="1"/>
    <xf numFmtId="0" fontId="0" fillId="3" borderId="1" xfId="0" applyFill="1" applyBorder="1"/>
    <xf numFmtId="0" fontId="0" fillId="3" borderId="20" xfId="0" applyFill="1" applyBorder="1"/>
    <xf numFmtId="0" fontId="6" fillId="3" borderId="3" xfId="0" applyFont="1" applyFill="1" applyBorder="1" applyAlignment="1">
      <alignment horizontal="center" vertical="center" wrapText="1"/>
    </xf>
    <xf numFmtId="0" fontId="1" fillId="3" borderId="0" xfId="0" applyFont="1" applyFill="1"/>
    <xf numFmtId="0" fontId="10" fillId="3" borderId="0" xfId="0" applyFont="1" applyFill="1"/>
    <xf numFmtId="0" fontId="6" fillId="5" borderId="3" xfId="0" applyFont="1" applyFill="1" applyBorder="1"/>
    <xf numFmtId="0" fontId="11" fillId="3" borderId="14" xfId="0" applyFont="1" applyFill="1" applyBorder="1"/>
    <xf numFmtId="0" fontId="11" fillId="3" borderId="15" xfId="0" applyFont="1" applyFill="1" applyBorder="1"/>
    <xf numFmtId="0" fontId="11" fillId="3" borderId="16" xfId="0" applyFont="1" applyFill="1" applyBorder="1"/>
    <xf numFmtId="0" fontId="11" fillId="0" borderId="0" xfId="0" applyFont="1"/>
    <xf numFmtId="0" fontId="11" fillId="3" borderId="17" xfId="0" applyFont="1" applyFill="1" applyBorder="1"/>
    <xf numFmtId="0" fontId="11" fillId="3" borderId="18" xfId="0" applyFont="1" applyFill="1" applyBorder="1"/>
    <xf numFmtId="0" fontId="11" fillId="3" borderId="0" xfId="0" applyFont="1" applyFill="1"/>
    <xf numFmtId="0" fontId="11" fillId="3" borderId="19" xfId="0" applyFont="1" applyFill="1" applyBorder="1"/>
    <xf numFmtId="0" fontId="11" fillId="3" borderId="1" xfId="0" applyFont="1" applyFill="1" applyBorder="1"/>
    <xf numFmtId="0" fontId="11" fillId="3" borderId="20" xfId="0" applyFont="1" applyFill="1" applyBorder="1"/>
    <xf numFmtId="0" fontId="13" fillId="2" borderId="3" xfId="0" applyFont="1" applyFill="1" applyBorder="1" applyAlignment="1">
      <alignment vertical="center" wrapText="1"/>
    </xf>
    <xf numFmtId="14" fontId="13" fillId="2" borderId="3" xfId="0" applyNumberFormat="1" applyFont="1" applyFill="1" applyBorder="1" applyAlignment="1">
      <alignment horizontal="right" vertical="center" wrapText="1"/>
    </xf>
    <xf numFmtId="0" fontId="14" fillId="6" borderId="3" xfId="0" applyFont="1" applyFill="1" applyBorder="1"/>
    <xf numFmtId="0" fontId="0" fillId="0" borderId="3" xfId="0" applyBorder="1"/>
    <xf numFmtId="45" fontId="0" fillId="0" borderId="3" xfId="0" applyNumberFormat="1" applyBorder="1"/>
    <xf numFmtId="0" fontId="14" fillId="6" borderId="3" xfId="0" applyFont="1" applyFill="1" applyBorder="1" applyAlignment="1">
      <alignment horizontal="center"/>
    </xf>
    <xf numFmtId="0" fontId="13" fillId="3" borderId="0" xfId="0" applyFont="1" applyFill="1" applyAlignment="1">
      <alignment horizontal="center" vertical="center"/>
    </xf>
    <xf numFmtId="45" fontId="3" fillId="2" borderId="3" xfId="0" applyNumberFormat="1" applyFont="1" applyFill="1" applyBorder="1" applyAlignment="1">
      <alignment horizontal="center"/>
    </xf>
    <xf numFmtId="45" fontId="3" fillId="3" borderId="3" xfId="0" applyNumberFormat="1" applyFont="1" applyFill="1" applyBorder="1" applyAlignment="1">
      <alignment horizontal="center"/>
    </xf>
    <xf numFmtId="0" fontId="3" fillId="3" borderId="1" xfId="0" applyFont="1" applyFill="1" applyBorder="1" applyAlignment="1" applyProtection="1">
      <alignment horizontal="center"/>
      <protection locked="0"/>
    </xf>
    <xf numFmtId="0" fontId="10" fillId="3" borderId="0" xfId="0" applyFont="1" applyFill="1" applyProtection="1">
      <protection hidden="1"/>
    </xf>
    <xf numFmtId="0" fontId="11" fillId="0" borderId="0" xfId="0" applyFont="1" applyProtection="1">
      <protection hidden="1"/>
    </xf>
    <xf numFmtId="0" fontId="6" fillId="3" borderId="0" xfId="0" applyFont="1" applyFill="1" applyAlignment="1" applyProtection="1">
      <alignment horizontal="right" vertical="center" wrapText="1"/>
      <protection hidden="1"/>
    </xf>
    <xf numFmtId="0" fontId="3" fillId="5" borderId="0" xfId="0" applyFont="1" applyFill="1" applyAlignment="1" applyProtection="1">
      <alignment horizontal="center" vertical="center" wrapText="1"/>
      <protection hidden="1"/>
    </xf>
    <xf numFmtId="0" fontId="12" fillId="3" borderId="3" xfId="0" applyFont="1" applyFill="1" applyBorder="1" applyAlignment="1" applyProtection="1">
      <alignment horizontal="center" vertical="center"/>
      <protection locked="0"/>
    </xf>
    <xf numFmtId="0" fontId="11" fillId="3" borderId="1" xfId="0" applyFont="1" applyFill="1" applyBorder="1" applyProtection="1">
      <protection locked="0"/>
    </xf>
    <xf numFmtId="0" fontId="0" fillId="0" borderId="15" xfId="0" applyBorder="1"/>
    <xf numFmtId="0" fontId="10" fillId="3" borderId="15" xfId="0" applyFont="1" applyFill="1" applyBorder="1" applyProtection="1">
      <protection hidden="1"/>
    </xf>
    <xf numFmtId="0" fontId="0" fillId="0" borderId="17" xfId="0" applyBorder="1"/>
    <xf numFmtId="0" fontId="0" fillId="0" borderId="18" xfId="0" applyBorder="1"/>
    <xf numFmtId="0" fontId="15" fillId="3" borderId="0" xfId="0" applyFont="1" applyFill="1"/>
    <xf numFmtId="0" fontId="8" fillId="3" borderId="0" xfId="0" applyFont="1" applyFill="1" applyAlignment="1">
      <alignment horizontal="right" vertical="center" wrapText="1"/>
    </xf>
    <xf numFmtId="45" fontId="3" fillId="3" borderId="3" xfId="0" applyNumberFormat="1" applyFont="1" applyFill="1" applyBorder="1" applyAlignment="1" applyProtection="1">
      <alignment horizontal="center"/>
      <protection locked="0"/>
    </xf>
    <xf numFmtId="0" fontId="20" fillId="3" borderId="0" xfId="0" applyFont="1" applyFill="1" applyAlignment="1">
      <alignment horizontal="right"/>
    </xf>
    <xf numFmtId="0" fontId="14" fillId="6" borderId="19" xfId="0" applyFont="1" applyFill="1" applyBorder="1" applyAlignment="1">
      <alignment horizontal="center"/>
    </xf>
    <xf numFmtId="0" fontId="0" fillId="0" borderId="20" xfId="0" applyBorder="1"/>
    <xf numFmtId="14" fontId="0" fillId="0" borderId="0" xfId="0" applyNumberFormat="1"/>
    <xf numFmtId="0" fontId="3" fillId="3" borderId="0" xfId="0" applyFont="1" applyFill="1" applyAlignment="1">
      <alignment horizontal="center" vertical="center" wrapText="1"/>
    </xf>
    <xf numFmtId="45" fontId="3" fillId="3" borderId="0" xfId="0" applyNumberFormat="1" applyFont="1" applyFill="1" applyAlignment="1">
      <alignment horizontal="center"/>
    </xf>
    <xf numFmtId="0" fontId="3" fillId="3" borderId="0" xfId="0" applyFont="1" applyFill="1" applyAlignment="1" applyProtection="1">
      <alignment horizontal="center"/>
      <protection locked="0"/>
    </xf>
    <xf numFmtId="0" fontId="18" fillId="3" borderId="0" xfId="0" applyFont="1" applyFill="1" applyAlignment="1">
      <alignment horizontal="center" vertical="center" wrapText="1"/>
    </xf>
    <xf numFmtId="1" fontId="0" fillId="0" borderId="3" xfId="0" applyNumberFormat="1" applyBorder="1"/>
    <xf numFmtId="0" fontId="11" fillId="3" borderId="1" xfId="0" applyFont="1" applyFill="1" applyBorder="1" applyAlignment="1" applyProtection="1">
      <alignment horizontal="center"/>
      <protection locked="0"/>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8" fillId="3" borderId="0" xfId="0" applyFont="1" applyFill="1" applyAlignment="1">
      <alignment horizontal="left" wrapText="1"/>
    </xf>
    <xf numFmtId="0" fontId="12" fillId="3" borderId="4" xfId="0" applyFont="1" applyFill="1" applyBorder="1" applyAlignment="1" applyProtection="1">
      <alignment horizontal="left" vertical="top"/>
      <protection locked="0"/>
    </xf>
    <xf numFmtId="0" fontId="12" fillId="3" borderId="5" xfId="0" applyFont="1" applyFill="1" applyBorder="1" applyAlignment="1" applyProtection="1">
      <alignment horizontal="left" vertical="top"/>
      <protection locked="0"/>
    </xf>
    <xf numFmtId="0" fontId="12" fillId="3" borderId="6" xfId="0" applyFont="1" applyFill="1" applyBorder="1" applyAlignment="1" applyProtection="1">
      <alignment horizontal="left" vertical="top"/>
      <protection locked="0"/>
    </xf>
    <xf numFmtId="0" fontId="12" fillId="3" borderId="12" xfId="0" applyFont="1" applyFill="1" applyBorder="1" applyAlignment="1" applyProtection="1">
      <alignment horizontal="left" vertical="top"/>
      <protection locked="0"/>
    </xf>
    <xf numFmtId="0" fontId="12" fillId="3" borderId="0" xfId="0" applyFont="1" applyFill="1" applyAlignment="1" applyProtection="1">
      <alignment horizontal="left" vertical="top"/>
      <protection locked="0"/>
    </xf>
    <xf numFmtId="0" fontId="12" fillId="3" borderId="13" xfId="0" applyFont="1" applyFill="1" applyBorder="1" applyAlignment="1" applyProtection="1">
      <alignment horizontal="left" vertical="top"/>
      <protection locked="0"/>
    </xf>
    <xf numFmtId="0" fontId="12" fillId="3" borderId="7" xfId="0" applyFont="1" applyFill="1" applyBorder="1" applyAlignment="1" applyProtection="1">
      <alignment horizontal="left" vertical="top"/>
      <protection locked="0"/>
    </xf>
    <xf numFmtId="0" fontId="12" fillId="3" borderId="8" xfId="0" applyFont="1" applyFill="1" applyBorder="1" applyAlignment="1" applyProtection="1">
      <alignment horizontal="left" vertical="top"/>
      <protection locked="0"/>
    </xf>
    <xf numFmtId="0" fontId="12" fillId="3" borderId="9" xfId="0" applyFont="1" applyFill="1" applyBorder="1" applyAlignment="1" applyProtection="1">
      <alignment horizontal="left" vertical="top"/>
      <protection locked="0"/>
    </xf>
    <xf numFmtId="0" fontId="7" fillId="3" borderId="15" xfId="0" applyFont="1" applyFill="1" applyBorder="1" applyAlignment="1">
      <alignment horizontal="left" vertical="top" wrapText="1"/>
    </xf>
    <xf numFmtId="0" fontId="7" fillId="3" borderId="0" xfId="0" applyFont="1" applyFill="1" applyAlignment="1">
      <alignment horizontal="left" vertical="top" wrapText="1"/>
    </xf>
    <xf numFmtId="0" fontId="12" fillId="3"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left" vertical="center" wrapText="1"/>
      <protection locked="0"/>
    </xf>
    <xf numFmtId="0" fontId="9" fillId="3" borderId="1" xfId="1" applyFill="1" applyBorder="1" applyAlignment="1" applyProtection="1">
      <alignment horizontal="left" vertical="center" wrapText="1"/>
      <protection locked="0"/>
    </xf>
    <xf numFmtId="0" fontId="12" fillId="3" borderId="2" xfId="0" applyFont="1" applyFill="1" applyBorder="1" applyAlignment="1" applyProtection="1">
      <alignment horizontal="left" vertical="center" wrapText="1"/>
      <protection locked="0"/>
    </xf>
    <xf numFmtId="0" fontId="12" fillId="3" borderId="2"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14" fontId="12" fillId="3" borderId="1" xfId="0" applyNumberFormat="1" applyFont="1" applyFill="1" applyBorder="1" applyAlignment="1" applyProtection="1">
      <alignment horizontal="center" vertical="center" wrapText="1"/>
      <protection locked="0"/>
    </xf>
    <xf numFmtId="0" fontId="3" fillId="5" borderId="0" xfId="0" applyFont="1" applyFill="1" applyAlignment="1">
      <alignment horizontal="center" vertical="center" wrapText="1"/>
    </xf>
    <xf numFmtId="0" fontId="5" fillId="3" borderId="0" xfId="0"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6" fillId="3" borderId="13" xfId="0" applyFont="1" applyFill="1" applyBorder="1" applyAlignment="1">
      <alignment horizontal="left" vertical="center" wrapText="1"/>
    </xf>
    <xf numFmtId="0" fontId="6" fillId="3" borderId="13" xfId="0" applyFont="1" applyFill="1" applyBorder="1" applyAlignment="1">
      <alignment horizontal="left" vertical="center"/>
    </xf>
    <xf numFmtId="0" fontId="19" fillId="4"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2" borderId="0" xfId="0" applyFont="1" applyFill="1" applyAlignment="1">
      <alignment horizontal="center" vertical="center" wrapText="1"/>
    </xf>
    <xf numFmtId="45" fontId="3" fillId="2" borderId="0" xfId="0" applyNumberFormat="1" applyFont="1" applyFill="1" applyAlignment="1">
      <alignment horizontal="center"/>
    </xf>
    <xf numFmtId="0" fontId="3" fillId="4" borderId="1"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protection locked="0"/>
    </xf>
    <xf numFmtId="0" fontId="13" fillId="3" borderId="23" xfId="0" applyFont="1" applyFill="1" applyBorder="1" applyAlignment="1" applyProtection="1">
      <alignment horizontal="center"/>
      <protection locked="0"/>
    </xf>
    <xf numFmtId="0" fontId="13" fillId="3" borderId="22" xfId="0" applyFont="1" applyFill="1" applyBorder="1" applyAlignment="1" applyProtection="1">
      <alignment horizontal="center"/>
      <protection locked="0"/>
    </xf>
    <xf numFmtId="0" fontId="18"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18" fillId="3" borderId="0" xfId="0" applyFont="1" applyFill="1" applyAlignment="1">
      <alignment horizontal="left" vertical="center" wrapText="1"/>
    </xf>
    <xf numFmtId="0" fontId="18" fillId="3" borderId="13"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13" fillId="3" borderId="21" xfId="0" applyFont="1" applyFill="1" applyBorder="1" applyAlignment="1" applyProtection="1">
      <alignment horizontal="center" wrapText="1"/>
      <protection locked="0"/>
    </xf>
    <xf numFmtId="0" fontId="6" fillId="5" borderId="21" xfId="0" applyFont="1" applyFill="1" applyBorder="1" applyAlignment="1">
      <alignment horizontal="center"/>
    </xf>
    <xf numFmtId="0" fontId="6" fillId="5" borderId="23" xfId="0" applyFont="1" applyFill="1" applyBorder="1" applyAlignment="1">
      <alignment horizontal="center"/>
    </xf>
    <xf numFmtId="0" fontId="6" fillId="5" borderId="22" xfId="0" applyFont="1" applyFill="1" applyBorder="1" applyAlignment="1">
      <alignment horizontal="center"/>
    </xf>
    <xf numFmtId="45" fontId="3" fillId="3" borderId="0" xfId="0" applyNumberFormat="1" applyFont="1" applyFill="1" applyAlignment="1">
      <alignment horizontal="center"/>
    </xf>
    <xf numFmtId="0" fontId="3" fillId="2" borderId="0" xfId="0" applyFont="1" applyFill="1" applyAlignment="1">
      <alignment horizontal="left" vertical="center" wrapText="1"/>
    </xf>
    <xf numFmtId="0" fontId="3" fillId="3" borderId="0" xfId="0" applyFont="1" applyFill="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xf>
  </cellXfs>
  <cellStyles count="2">
    <cellStyle name="Link" xfId="1" builtinId="8"/>
    <cellStyle name="Standard" xfId="0" builtinId="0"/>
  </cellStyles>
  <dxfs count="19">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ill>
        <patternFill>
          <bgColor rgb="FFFF0000"/>
        </patternFill>
      </fill>
    </dxf>
    <dxf>
      <font>
        <color auto="1"/>
      </font>
      <fill>
        <patternFill>
          <bgColor theme="9" tint="0.39994506668294322"/>
        </patternFill>
      </fill>
    </dxf>
    <dxf>
      <font>
        <color theme="9" tint="-0.24994659260841701"/>
      </font>
    </dxf>
    <dxf>
      <fill>
        <patternFill patternType="solid">
          <bgColor theme="0"/>
        </patternFill>
      </fill>
    </dxf>
    <dxf>
      <font>
        <color theme="9" tint="-0.24994659260841701"/>
      </font>
    </dxf>
    <dxf>
      <font>
        <color auto="1"/>
      </font>
      <fill>
        <patternFill>
          <bgColor theme="9" tint="0.39994506668294322"/>
        </patternFill>
      </fill>
    </dxf>
  </dxfs>
  <tableStyles count="1" defaultTableStyle="TableStyleMedium2" defaultPivotStyle="PivotStyleLight16">
    <tableStyle name="MySqlDefault"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718115</xdr:colOff>
      <xdr:row>1</xdr:row>
      <xdr:rowOff>28724</xdr:rowOff>
    </xdr:from>
    <xdr:to>
      <xdr:col>9</xdr:col>
      <xdr:colOff>4737</xdr:colOff>
      <xdr:row>1</xdr:row>
      <xdr:rowOff>571649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889118" y="124473"/>
          <a:ext cx="1714500"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558534</xdr:colOff>
      <xdr:row>1</xdr:row>
      <xdr:rowOff>26596</xdr:rowOff>
    </xdr:from>
    <xdr:to>
      <xdr:col>9</xdr:col>
      <xdr:colOff>712481</xdr:colOff>
      <xdr:row>1</xdr:row>
      <xdr:rowOff>569521</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691770" y="122345"/>
          <a:ext cx="1714500" cy="542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767333</xdr:colOff>
      <xdr:row>1</xdr:row>
      <xdr:rowOff>29312</xdr:rowOff>
    </xdr:from>
    <xdr:to>
      <xdr:col>7</xdr:col>
      <xdr:colOff>499247</xdr:colOff>
      <xdr:row>1</xdr:row>
      <xdr:rowOff>572237</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997862" y="127015"/>
          <a:ext cx="1714500" cy="5429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42"/>
  <sheetViews>
    <sheetView zoomScaleNormal="100" zoomScaleSheetLayoutView="106" workbookViewId="0">
      <selection activeCell="G23" sqref="G23:I23"/>
    </sheetView>
  </sheetViews>
  <sheetFormatPr baseColWidth="10" defaultColWidth="0" defaultRowHeight="14.25" zeroHeight="1" x14ac:dyDescent="0.2"/>
  <cols>
    <col min="1" max="1" width="1.5703125" style="24" customWidth="1"/>
    <col min="2" max="2" width="25.42578125" style="24" customWidth="1"/>
    <col min="3" max="5" width="11.42578125" style="24" customWidth="1"/>
    <col min="6" max="6" width="24.7109375" style="24" customWidth="1"/>
    <col min="7" max="9" width="11.42578125" style="24" customWidth="1"/>
    <col min="10" max="10" width="1.5703125" style="24" customWidth="1"/>
    <col min="11" max="11" width="1.5703125" style="51" customWidth="1"/>
    <col min="12" max="12" width="31.85546875" style="42" hidden="1"/>
    <col min="13" max="13" width="11.42578125" style="42" hidden="1"/>
    <col min="14" max="16383" width="11.5703125" style="24" hidden="1"/>
    <col min="16384" max="16384" width="1.42578125" style="24" hidden="1"/>
  </cols>
  <sheetData>
    <row r="1" spans="1:13" ht="7.5" customHeight="1" x14ac:dyDescent="0.2">
      <c r="A1" s="21"/>
      <c r="B1" s="22"/>
      <c r="C1" s="22"/>
      <c r="D1" s="22"/>
      <c r="E1" s="22"/>
      <c r="F1" s="22"/>
      <c r="G1" s="22"/>
      <c r="H1" s="22"/>
      <c r="I1" s="22"/>
      <c r="J1" s="23"/>
    </row>
    <row r="2" spans="1:13" ht="47.25" customHeight="1" x14ac:dyDescent="0.2">
      <c r="A2" s="25"/>
      <c r="B2" s="83" t="str">
        <f ca="1">"Bewerbungsbogen für den Landeskader Orientierungslauf Bayern " &amp; Tabellen!I13+1</f>
        <v>Bewerbungsbogen für den Landeskader Orientierungslauf Bayern 2025</v>
      </c>
      <c r="C2" s="83"/>
      <c r="D2" s="83"/>
      <c r="E2" s="83"/>
      <c r="F2" s="83"/>
      <c r="G2" s="83"/>
      <c r="H2" s="83"/>
      <c r="I2" s="83"/>
      <c r="J2" s="26"/>
    </row>
    <row r="3" spans="1:13" ht="18" x14ac:dyDescent="0.25">
      <c r="A3" s="25"/>
      <c r="B3" s="6"/>
      <c r="C3" s="27"/>
      <c r="D3" s="27"/>
      <c r="E3" s="27"/>
      <c r="F3" s="27"/>
      <c r="G3" s="27"/>
      <c r="H3" s="27"/>
      <c r="I3" s="8" t="str">
        <f ca="1">"(bis 1.12." &amp;Tabellen!I13 &amp; " ausgefüllt einreichen, gerne per Mail an landestrainer@ol-bayern.de)"</f>
        <v>(bis 1.12.2024 ausgefüllt einreichen, gerne per Mail an landestrainer@ol-bayern.de)</v>
      </c>
      <c r="J3" s="26"/>
    </row>
    <row r="4" spans="1:13" ht="7.5" customHeight="1" x14ac:dyDescent="0.2">
      <c r="A4" s="25"/>
      <c r="B4" s="27"/>
      <c r="C4" s="27"/>
      <c r="D4" s="27"/>
      <c r="E4" s="27"/>
      <c r="F4" s="27"/>
      <c r="G4" s="27"/>
      <c r="H4" s="27"/>
      <c r="I4" s="27"/>
      <c r="J4" s="26"/>
    </row>
    <row r="5" spans="1:13" ht="15.75" x14ac:dyDescent="0.2">
      <c r="A5" s="25"/>
      <c r="B5" s="86" t="s">
        <v>0</v>
      </c>
      <c r="C5" s="86"/>
      <c r="D5" s="86"/>
      <c r="E5" s="86"/>
      <c r="F5" s="9" t="str">
        <f ca="1">"Kategorie " &amp;Tabellen!I13+1 &amp; ":"</f>
        <v>Kategorie 2025:</v>
      </c>
      <c r="G5" s="85" t="str">
        <f ca="1">IF(G8&lt;&gt;"",IF(UPPER(G7)="H",VLOOKUP(YEAR(G8),Kat,4,FALSE),IF(UPPER(G7)="D",VLOOKUP(YEAR(G8),Kat,5,FALSE),"")),"")</f>
        <v>D 14</v>
      </c>
      <c r="H5" s="85"/>
      <c r="I5" s="85"/>
      <c r="J5" s="26"/>
      <c r="L5" s="43" t="str">
        <f ca="1">"Kategorie " &amp; Tabellen!I13</f>
        <v>Kategorie 2024</v>
      </c>
      <c r="M5" s="44" t="str">
        <f ca="1">IF(G8&lt;&gt;"",IF(UPPER(G7)="H",VLOOKUP(YEAR(G8),Kat,2,FALSE),IF(UPPER(G7)="D",VLOOKUP(YEAR(G8),Kat,3,FALSE),"")),"")</f>
        <v>D 12</v>
      </c>
    </row>
    <row r="6" spans="1:13" customFormat="1" ht="7.5" customHeight="1" x14ac:dyDescent="0.25">
      <c r="A6" s="4"/>
      <c r="B6" s="7"/>
      <c r="C6" s="7"/>
      <c r="D6" s="7"/>
      <c r="E6" s="7"/>
      <c r="F6" s="7"/>
      <c r="G6" s="7"/>
      <c r="H6" s="7"/>
      <c r="I6" s="7"/>
      <c r="J6" s="5"/>
      <c r="K6" s="19"/>
      <c r="L6" s="43" t="str">
        <f ca="1">"Kategorie " &amp; Tabellen!I14</f>
        <v>Kategorie 2025</v>
      </c>
      <c r="M6" s="41" t="str">
        <f ca="1">IF(G8&lt;&gt;"",IF(UPPER(G7)="H",VLOOKUP(YEAR(G8),Kat,4,FALSE),IF(UPPER(G7)="D",VLOOKUP(YEAR(G8),Kat,5,FALSE),"")),"")</f>
        <v>D 14</v>
      </c>
    </row>
    <row r="7" spans="1:13" ht="15" thickBot="1" x14ac:dyDescent="0.25">
      <c r="A7" s="25"/>
      <c r="B7" s="9" t="s">
        <v>1</v>
      </c>
      <c r="C7" s="79"/>
      <c r="D7" s="79"/>
      <c r="E7" s="79"/>
      <c r="F7" s="9" t="s">
        <v>36</v>
      </c>
      <c r="G7" s="78" t="s">
        <v>90</v>
      </c>
      <c r="H7" s="78"/>
      <c r="I7" s="78"/>
      <c r="J7" s="26"/>
    </row>
    <row r="8" spans="1:13" ht="15" thickBot="1" x14ac:dyDescent="0.25">
      <c r="A8" s="25"/>
      <c r="B8" s="9" t="s">
        <v>3</v>
      </c>
      <c r="C8" s="79"/>
      <c r="D8" s="79"/>
      <c r="E8" s="79"/>
      <c r="F8" s="9" t="s">
        <v>2</v>
      </c>
      <c r="G8" s="84">
        <v>40909</v>
      </c>
      <c r="H8" s="78"/>
      <c r="I8" s="78"/>
      <c r="J8" s="26"/>
    </row>
    <row r="9" spans="1:13" ht="15" thickBot="1" x14ac:dyDescent="0.25">
      <c r="A9" s="25"/>
      <c r="B9" s="9" t="s">
        <v>5</v>
      </c>
      <c r="C9" s="79"/>
      <c r="D9" s="79"/>
      <c r="E9" s="79"/>
      <c r="F9" s="9" t="s">
        <v>4</v>
      </c>
      <c r="G9" s="82"/>
      <c r="H9" s="82"/>
      <c r="I9" s="82"/>
      <c r="J9" s="26"/>
    </row>
    <row r="10" spans="1:13" ht="15.75" customHeight="1" thickBot="1" x14ac:dyDescent="0.25">
      <c r="A10" s="25"/>
      <c r="B10" s="9" t="s">
        <v>7</v>
      </c>
      <c r="C10" s="80"/>
      <c r="D10" s="79"/>
      <c r="E10" s="79"/>
      <c r="F10" s="9" t="s">
        <v>6</v>
      </c>
      <c r="G10" s="82"/>
      <c r="H10" s="82"/>
      <c r="I10" s="82"/>
      <c r="J10" s="26"/>
    </row>
    <row r="11" spans="1:13" ht="15.75" thickBot="1" x14ac:dyDescent="0.3">
      <c r="A11" s="25"/>
      <c r="B11" s="9" t="s">
        <v>8</v>
      </c>
      <c r="C11" s="79"/>
      <c r="D11" s="79"/>
      <c r="E11" s="79"/>
      <c r="F11" s="79"/>
      <c r="G11" s="79"/>
      <c r="H11" s="79"/>
      <c r="I11" s="79"/>
      <c r="J11" s="26"/>
      <c r="L11"/>
    </row>
    <row r="12" spans="1:13" ht="15" thickBot="1" x14ac:dyDescent="0.25">
      <c r="A12" s="25"/>
      <c r="B12" s="9" t="s">
        <v>9</v>
      </c>
      <c r="C12" s="81"/>
      <c r="D12" s="81"/>
      <c r="E12" s="81"/>
      <c r="F12" s="81"/>
      <c r="G12" s="81"/>
      <c r="H12" s="81"/>
      <c r="I12" s="81"/>
      <c r="J12" s="26"/>
    </row>
    <row r="13" spans="1:13" ht="7.5" customHeight="1" x14ac:dyDescent="0.2">
      <c r="A13" s="25"/>
      <c r="B13" s="27"/>
      <c r="C13" s="27"/>
      <c r="D13" s="27"/>
      <c r="E13" s="27"/>
      <c r="F13" s="27"/>
      <c r="G13" s="27"/>
      <c r="H13" s="27"/>
      <c r="I13" s="27"/>
      <c r="J13" s="26"/>
    </row>
    <row r="14" spans="1:13" ht="15.75" x14ac:dyDescent="0.2">
      <c r="A14" s="25"/>
      <c r="B14" s="10" t="s">
        <v>10</v>
      </c>
      <c r="C14" s="27"/>
      <c r="D14" s="27"/>
      <c r="E14" s="27"/>
      <c r="F14" s="27"/>
      <c r="G14" s="27"/>
      <c r="H14" s="27"/>
      <c r="I14" s="27"/>
      <c r="J14" s="26"/>
    </row>
    <row r="15" spans="1:13" customFormat="1" ht="7.5" customHeight="1" x14ac:dyDescent="0.25">
      <c r="A15" s="4"/>
      <c r="B15" s="7"/>
      <c r="C15" s="7"/>
      <c r="D15" s="7"/>
      <c r="E15" s="7"/>
      <c r="F15" s="7"/>
      <c r="G15" s="7"/>
      <c r="H15" s="7"/>
      <c r="I15" s="7"/>
      <c r="J15" s="5"/>
      <c r="K15" s="19"/>
      <c r="L15" s="41"/>
      <c r="M15" s="41"/>
    </row>
    <row r="16" spans="1:13" ht="15" thickBot="1" x14ac:dyDescent="0.25">
      <c r="A16" s="25"/>
      <c r="B16" s="9" t="s">
        <v>11</v>
      </c>
      <c r="C16" s="79"/>
      <c r="D16" s="79"/>
      <c r="E16" s="79"/>
      <c r="F16" s="9" t="s">
        <v>4</v>
      </c>
      <c r="G16" s="78"/>
      <c r="H16" s="78"/>
      <c r="I16" s="78"/>
      <c r="J16" s="26"/>
    </row>
    <row r="17" spans="1:13" ht="15.75" thickBot="1" x14ac:dyDescent="0.25">
      <c r="A17" s="25"/>
      <c r="B17" s="9" t="s">
        <v>7</v>
      </c>
      <c r="C17" s="80"/>
      <c r="D17" s="79"/>
      <c r="E17" s="79"/>
      <c r="F17" s="9" t="s">
        <v>6</v>
      </c>
      <c r="G17" s="82"/>
      <c r="H17" s="82"/>
      <c r="I17" s="82"/>
      <c r="J17" s="26"/>
    </row>
    <row r="18" spans="1:13" ht="7.5" customHeight="1" x14ac:dyDescent="0.2">
      <c r="A18" s="25"/>
      <c r="B18" s="27"/>
      <c r="C18" s="27"/>
      <c r="D18" s="27"/>
      <c r="E18" s="27"/>
      <c r="F18" s="27"/>
      <c r="G18" s="27"/>
      <c r="H18" s="27"/>
      <c r="I18" s="27"/>
      <c r="J18" s="26"/>
    </row>
    <row r="19" spans="1:13" ht="15.75" x14ac:dyDescent="0.2">
      <c r="A19" s="25"/>
      <c r="B19" s="10" t="s">
        <v>12</v>
      </c>
      <c r="C19" s="27"/>
      <c r="D19" s="27"/>
      <c r="E19" s="27"/>
      <c r="F19" s="27"/>
      <c r="G19" s="27"/>
      <c r="H19" s="27"/>
      <c r="I19" s="27"/>
      <c r="J19" s="26"/>
    </row>
    <row r="20" spans="1:13" customFormat="1" ht="7.5" customHeight="1" x14ac:dyDescent="0.25">
      <c r="A20" s="4"/>
      <c r="B20" s="7"/>
      <c r="C20" s="7"/>
      <c r="D20" s="7"/>
      <c r="E20" s="7"/>
      <c r="F20" s="7"/>
      <c r="G20" s="7"/>
      <c r="H20" s="7"/>
      <c r="I20" s="7"/>
      <c r="J20" s="5"/>
      <c r="K20" s="19"/>
      <c r="L20" s="41"/>
      <c r="M20" s="41"/>
    </row>
    <row r="21" spans="1:13" ht="15" thickBot="1" x14ac:dyDescent="0.25">
      <c r="A21" s="25"/>
      <c r="B21" s="9" t="s">
        <v>13</v>
      </c>
      <c r="C21" s="78"/>
      <c r="D21" s="78"/>
      <c r="E21" s="78"/>
      <c r="F21" s="9" t="s">
        <v>15</v>
      </c>
      <c r="G21" s="79"/>
      <c r="H21" s="79"/>
      <c r="I21" s="79"/>
      <c r="J21" s="26"/>
    </row>
    <row r="22" spans="1:13" ht="15" thickBot="1" x14ac:dyDescent="0.25">
      <c r="A22" s="25"/>
      <c r="B22" s="9" t="s">
        <v>16</v>
      </c>
      <c r="C22" s="78"/>
      <c r="D22" s="78"/>
      <c r="E22" s="78"/>
      <c r="F22" s="9" t="str">
        <f ca="1">"Größter OL-Erfolg " &amp; Tabellen!I13 &amp; ":"</f>
        <v>Größter OL-Erfolg 2024:</v>
      </c>
      <c r="G22" s="79"/>
      <c r="H22" s="79"/>
      <c r="I22" s="79"/>
      <c r="J22" s="26"/>
    </row>
    <row r="23" spans="1:13" ht="31.5" customHeight="1" thickBot="1" x14ac:dyDescent="0.25">
      <c r="A23" s="25"/>
      <c r="B23" s="9" t="s">
        <v>150</v>
      </c>
      <c r="C23" s="79"/>
      <c r="D23" s="79"/>
      <c r="E23" s="79"/>
      <c r="F23" s="9" t="s">
        <v>14</v>
      </c>
      <c r="G23" s="79"/>
      <c r="H23" s="79"/>
      <c r="I23" s="79"/>
      <c r="J23" s="26"/>
    </row>
    <row r="24" spans="1:13" ht="7.5" customHeight="1" x14ac:dyDescent="0.2">
      <c r="A24" s="25"/>
      <c r="B24" s="27"/>
      <c r="C24" s="27"/>
      <c r="D24" s="27"/>
      <c r="E24" s="27"/>
      <c r="F24" s="27"/>
      <c r="G24" s="27"/>
      <c r="H24" s="27"/>
      <c r="I24" s="27"/>
      <c r="J24" s="26"/>
    </row>
    <row r="25" spans="1:13" x14ac:dyDescent="0.2">
      <c r="A25" s="25"/>
      <c r="B25" s="64" t="str">
        <f ca="1">"Trainingsumfang
 in " &amp;Tabellen!I13 &amp; " (Ø pro Woche):"</f>
        <v>Trainingsumfang
 in 2024 (Ø pro Woche):</v>
      </c>
      <c r="C25" s="17" t="s">
        <v>78</v>
      </c>
      <c r="D25" s="17" t="s">
        <v>17</v>
      </c>
      <c r="E25" s="17" t="s">
        <v>18</v>
      </c>
      <c r="F25" s="27"/>
      <c r="G25" s="27"/>
      <c r="H25" s="27"/>
      <c r="I25" s="27"/>
      <c r="J25" s="26"/>
    </row>
    <row r="26" spans="1:13" x14ac:dyDescent="0.2">
      <c r="A26" s="25"/>
      <c r="B26" s="65"/>
      <c r="C26" s="45"/>
      <c r="D26" s="45"/>
      <c r="E26" s="45"/>
      <c r="F26" s="27"/>
      <c r="G26" s="27"/>
      <c r="H26" s="27"/>
      <c r="I26" s="27"/>
      <c r="J26" s="26"/>
    </row>
    <row r="27" spans="1:13" x14ac:dyDescent="0.2">
      <c r="A27" s="25"/>
      <c r="B27" s="27"/>
      <c r="C27" s="27"/>
      <c r="D27" s="27"/>
      <c r="E27" s="27"/>
      <c r="F27" s="27"/>
      <c r="G27" s="27"/>
      <c r="H27" s="27"/>
      <c r="I27" s="27"/>
      <c r="J27" s="26"/>
    </row>
    <row r="28" spans="1:13" ht="54" customHeight="1" x14ac:dyDescent="0.2">
      <c r="A28" s="25"/>
      <c r="B28" s="66" t="str">
        <f ca="1">"Ich bewerbe mich hiermit für den Landeskader Orientierunglauf Bayern. Ich plane in " &amp; Tabellen!I13+1 &amp; " an den Kadermaßnahmen, Bayerncupläufen und nationalen Läufen teilzunehmen. " &amp; "Ich gestatte den Kaderverantwortlichen des OL Bayern ein Kaderprofil für mich auf der OL Bayern Homepage zu erstellen und mich in einem offenen Verteiler mit den übrigen Angehörigen des Landeskaders anzuschreiben."</f>
        <v>Ich bewerbe mich hiermit für den Landeskader Orientierunglauf Bayern. Ich plane in 2025 an den Kadermaßnahmen, Bayerncupläufen und nationalen Läufen teilzunehmen. Ich gestatte den Kaderverantwortlichen des OL Bayern ein Kaderprofil für mich auf der OL Bayern Homepage zu erstellen und mich in einem offenen Verteiler mit den übrigen Angehörigen des Landeskaders anzuschreiben.</v>
      </c>
      <c r="C28" s="66"/>
      <c r="D28" s="66"/>
      <c r="E28" s="66"/>
      <c r="F28" s="66"/>
      <c r="G28" s="66"/>
      <c r="H28" s="66"/>
      <c r="I28" s="66"/>
      <c r="J28" s="26"/>
    </row>
    <row r="29" spans="1:13" x14ac:dyDescent="0.2">
      <c r="A29" s="25"/>
      <c r="B29" s="27"/>
      <c r="C29" s="27"/>
      <c r="D29" s="27"/>
      <c r="E29" s="27"/>
      <c r="F29" s="27"/>
      <c r="G29" s="27"/>
      <c r="H29" s="27"/>
      <c r="I29" s="27"/>
      <c r="J29" s="26"/>
    </row>
    <row r="30" spans="1:13" x14ac:dyDescent="0.2">
      <c r="A30" s="25"/>
      <c r="B30" s="11" t="s">
        <v>19</v>
      </c>
      <c r="C30" s="67"/>
      <c r="D30" s="68"/>
      <c r="E30" s="68"/>
      <c r="F30" s="68"/>
      <c r="G30" s="68"/>
      <c r="H30" s="68"/>
      <c r="I30" s="69"/>
      <c r="J30" s="26"/>
    </row>
    <row r="31" spans="1:13" x14ac:dyDescent="0.2">
      <c r="A31" s="25"/>
      <c r="B31" s="27"/>
      <c r="C31" s="70"/>
      <c r="D31" s="71"/>
      <c r="E31" s="71"/>
      <c r="F31" s="71"/>
      <c r="G31" s="71"/>
      <c r="H31" s="71"/>
      <c r="I31" s="72"/>
      <c r="J31" s="26"/>
    </row>
    <row r="32" spans="1:13" x14ac:dyDescent="0.2">
      <c r="A32" s="25"/>
      <c r="B32" s="27"/>
      <c r="C32" s="73"/>
      <c r="D32" s="74"/>
      <c r="E32" s="74"/>
      <c r="F32" s="74"/>
      <c r="G32" s="74"/>
      <c r="H32" s="74"/>
      <c r="I32" s="75"/>
      <c r="J32" s="26"/>
    </row>
    <row r="33" spans="1:10" x14ac:dyDescent="0.2">
      <c r="A33" s="25"/>
      <c r="B33" s="27"/>
      <c r="C33" s="27"/>
      <c r="D33" s="27"/>
      <c r="E33" s="27"/>
      <c r="F33" s="27"/>
      <c r="G33" s="27"/>
      <c r="H33" s="27"/>
      <c r="I33" s="27"/>
      <c r="J33" s="26"/>
    </row>
    <row r="34" spans="1:10" x14ac:dyDescent="0.2">
      <c r="A34" s="25"/>
      <c r="B34" s="12" t="s">
        <v>48</v>
      </c>
      <c r="C34" s="27"/>
      <c r="D34" s="27"/>
      <c r="E34" s="27"/>
      <c r="F34" s="27"/>
      <c r="G34" s="27"/>
      <c r="H34" s="27"/>
      <c r="I34" s="27"/>
      <c r="J34" s="26"/>
    </row>
    <row r="35" spans="1:10" x14ac:dyDescent="0.2">
      <c r="A35" s="25"/>
      <c r="B35" s="27"/>
      <c r="C35" s="27"/>
      <c r="D35" s="27"/>
      <c r="E35" s="27"/>
      <c r="F35" s="27"/>
      <c r="G35" s="27"/>
      <c r="H35" s="27"/>
      <c r="I35" s="27"/>
      <c r="J35" s="26"/>
    </row>
    <row r="36" spans="1:10" ht="15.75" customHeight="1" thickBot="1" x14ac:dyDescent="0.25">
      <c r="A36" s="25"/>
      <c r="B36" s="63"/>
      <c r="C36" s="63"/>
      <c r="D36" s="63"/>
      <c r="E36" s="27"/>
      <c r="F36" s="63"/>
      <c r="G36" s="63"/>
      <c r="H36" s="63"/>
      <c r="I36" s="27"/>
      <c r="J36" s="26"/>
    </row>
    <row r="37" spans="1:10" ht="22.5" customHeight="1" x14ac:dyDescent="0.2">
      <c r="A37" s="25"/>
      <c r="B37" s="76" t="s">
        <v>143</v>
      </c>
      <c r="C37" s="76"/>
      <c r="D37" s="76"/>
      <c r="E37" s="13"/>
      <c r="F37" s="77" t="s">
        <v>144</v>
      </c>
      <c r="G37" s="77"/>
      <c r="H37" s="77"/>
      <c r="I37" s="27"/>
      <c r="J37" s="26"/>
    </row>
    <row r="38" spans="1:10" x14ac:dyDescent="0.2">
      <c r="A38" s="25"/>
      <c r="B38" s="27"/>
      <c r="C38" s="27"/>
      <c r="D38" s="27"/>
      <c r="E38" s="27"/>
      <c r="F38" s="27"/>
      <c r="G38" s="27"/>
      <c r="H38" s="27"/>
      <c r="I38" s="27"/>
      <c r="J38" s="26"/>
    </row>
    <row r="39" spans="1:10" ht="15" thickBot="1" x14ac:dyDescent="0.25">
      <c r="A39" s="25"/>
      <c r="B39" s="46"/>
      <c r="C39" s="63"/>
      <c r="D39" s="63"/>
      <c r="E39" s="27"/>
      <c r="F39" s="27"/>
      <c r="G39" s="27"/>
      <c r="H39" s="27"/>
      <c r="I39" s="27"/>
      <c r="J39" s="26"/>
    </row>
    <row r="40" spans="1:10" x14ac:dyDescent="0.2">
      <c r="A40" s="25"/>
      <c r="B40" s="13" t="s">
        <v>142</v>
      </c>
      <c r="C40" s="27"/>
      <c r="D40" s="27"/>
      <c r="E40" s="27"/>
      <c r="F40" s="27"/>
      <c r="G40" s="27"/>
      <c r="H40" s="27"/>
      <c r="I40" s="27"/>
      <c r="J40" s="26"/>
    </row>
    <row r="41" spans="1:10" x14ac:dyDescent="0.2">
      <c r="A41" s="25"/>
      <c r="B41" s="27"/>
      <c r="C41" s="27"/>
      <c r="D41" s="27"/>
      <c r="E41" s="27"/>
      <c r="F41" s="27"/>
      <c r="G41" s="27"/>
      <c r="H41" s="27"/>
      <c r="I41" s="27"/>
      <c r="J41" s="26"/>
    </row>
    <row r="42" spans="1:10" ht="7.5" customHeight="1" thickBot="1" x14ac:dyDescent="0.25">
      <c r="A42" s="28"/>
      <c r="B42" s="29"/>
      <c r="C42" s="29"/>
      <c r="D42" s="29"/>
      <c r="E42" s="29"/>
      <c r="F42" s="29"/>
      <c r="G42" s="29"/>
      <c r="H42" s="29"/>
      <c r="I42" s="29"/>
      <c r="J42" s="30"/>
    </row>
  </sheetData>
  <sheetProtection algorithmName="SHA-512" hashValue="siW+WyX03GjW7alSISDhYaRPTxXfH8Kf8KB2nLhqwSlfA7gekSoN80swlJjyxgzVn8hLFQCDS7QdluRzYWXR9Q==" saltValue="ligmU8lwFEKTSvhWF9p56Q==" spinCount="100000" sheet="1" objects="1" scenarios="1"/>
  <customSheetViews>
    <customSheetView guid="{36FCDE50-A21B-4C09-A67A-58EE7C130F3F}" hiddenRows="1" hiddenColumns="1">
      <selection activeCell="B5" sqref="B5:E5"/>
      <pageMargins left="0.7" right="0.7" top="0.78740157499999996" bottom="0.78740157499999996" header="0.3" footer="0.3"/>
      <pageSetup paperSize="9" scale="72" orientation="portrait" r:id="rId1"/>
    </customSheetView>
  </customSheetViews>
  <mergeCells count="31">
    <mergeCell ref="B2:I2"/>
    <mergeCell ref="G7:I7"/>
    <mergeCell ref="G8:I8"/>
    <mergeCell ref="G9:I9"/>
    <mergeCell ref="C7:E7"/>
    <mergeCell ref="C8:E8"/>
    <mergeCell ref="C9:E9"/>
    <mergeCell ref="G5:I5"/>
    <mergeCell ref="B5:E5"/>
    <mergeCell ref="C10:E10"/>
    <mergeCell ref="C11:I11"/>
    <mergeCell ref="C12:I12"/>
    <mergeCell ref="C16:E16"/>
    <mergeCell ref="C17:E17"/>
    <mergeCell ref="G16:I16"/>
    <mergeCell ref="G17:I17"/>
    <mergeCell ref="G10:I10"/>
    <mergeCell ref="C21:E21"/>
    <mergeCell ref="C22:E22"/>
    <mergeCell ref="C23:E23"/>
    <mergeCell ref="G23:I23"/>
    <mergeCell ref="G22:I22"/>
    <mergeCell ref="G21:I21"/>
    <mergeCell ref="C39:D39"/>
    <mergeCell ref="B25:B26"/>
    <mergeCell ref="B28:I28"/>
    <mergeCell ref="C30:I32"/>
    <mergeCell ref="B36:D36"/>
    <mergeCell ref="B37:D37"/>
    <mergeCell ref="F37:H37"/>
    <mergeCell ref="F36:H36"/>
  </mergeCells>
  <dataValidations count="5">
    <dataValidation type="list" allowBlank="1" showInputMessage="1" showErrorMessage="1" sqref="G7:I7" xr:uid="{00000000-0002-0000-0000-000000000000}">
      <formula1>"H,D"</formula1>
    </dataValidation>
    <dataValidation type="list" allowBlank="1" showInputMessage="1" showErrorMessage="1" sqref="C22:E22" xr:uid="{00000000-0002-0000-0000-000001000000}">
      <mc:AlternateContent xmlns:x12ac="http://schemas.microsoft.com/office/spreadsheetml/2011/1/ac" xmlns:mc="http://schemas.openxmlformats.org/markup-compatibility/2006">
        <mc:Choice Requires="x12ac">
          <x12ac:list>"""Ja""","""Nein"""</x12ac:list>
        </mc:Choice>
        <mc:Fallback>
          <formula1>"""Ja"",""Nein"""</formula1>
        </mc:Fallback>
      </mc:AlternateContent>
    </dataValidation>
    <dataValidation type="decimal" allowBlank="1" showInputMessage="1" showErrorMessage="1" sqref="C26" xr:uid="{00000000-0002-0000-0000-000002000000}">
      <formula1>0</formula1>
      <formula2>14</formula2>
    </dataValidation>
    <dataValidation type="decimal" allowBlank="1" showInputMessage="1" showErrorMessage="1" sqref="D26" xr:uid="{00000000-0002-0000-0000-000003000000}">
      <formula1>0</formula1>
      <formula2>25</formula2>
    </dataValidation>
    <dataValidation type="decimal" allowBlank="1" showInputMessage="1" showErrorMessage="1" sqref="E26" xr:uid="{00000000-0002-0000-0000-000004000000}">
      <formula1>0</formula1>
      <formula2>250</formula2>
    </dataValidation>
  </dataValidations>
  <printOptions horizontalCentered="1"/>
  <pageMargins left="0.7" right="0.7" top="0.78740157499999996" bottom="0.78740157499999996" header="0.3" footer="0.3"/>
  <pageSetup paperSize="9" scale="79" orientation="landscape" r:id="rId2"/>
  <drawing r:id="rId3"/>
  <extLst>
    <ext xmlns:x14="http://schemas.microsoft.com/office/spreadsheetml/2009/9/main" uri="{CCE6A557-97BC-4b89-ADB6-D9C93CAAB3DF}">
      <x14:dataValidations xmlns:xm="http://schemas.microsoft.com/office/excel/2006/main" count="2">
        <x14:dataValidation type="whole" allowBlank="1" showInputMessage="1" showErrorMessage="1" xr:uid="{00000000-0002-0000-0000-000005000000}">
          <x14:formula1>
            <xm:f>Tabellen!A24</xm:f>
          </x14:formula1>
          <x14:formula2>
            <xm:f>Tabellen!A14+9</xm:f>
          </x14:formula2>
          <xm:sqref>C21:E21</xm:sqref>
        </x14:dataValidation>
        <x14:dataValidation type="date" allowBlank="1" showInputMessage="1" showErrorMessage="1" xr:uid="{00000000-0002-0000-0000-000006000000}">
          <x14:formula1>
            <xm:f>Tabellen!F24</xm:f>
          </x14:formula1>
          <x14:formula2>
            <xm:f>Tabellen!F14</xm:f>
          </x14:formula2>
          <xm:sqref>G8:I8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35"/>
  <sheetViews>
    <sheetView zoomScale="106" zoomScaleNormal="106" zoomScaleSheetLayoutView="90" workbookViewId="0">
      <selection activeCell="C6" sqref="C6:E6"/>
    </sheetView>
  </sheetViews>
  <sheetFormatPr baseColWidth="10" defaultColWidth="2.5703125" defaultRowHeight="15" x14ac:dyDescent="0.25"/>
  <cols>
    <col min="1" max="1" width="1.5703125" style="49" customWidth="1"/>
    <col min="2" max="2" width="25.42578125" customWidth="1"/>
    <col min="3" max="5" width="10.7109375" customWidth="1"/>
    <col min="6" max="6" width="1.5703125" customWidth="1"/>
    <col min="7" max="7" width="24.7109375" customWidth="1"/>
    <col min="8" max="10" width="10.7109375" customWidth="1"/>
    <col min="11" max="11" width="1.5703125" customWidth="1"/>
    <col min="12" max="12" width="2.7109375" style="7" hidden="1" customWidth="1"/>
    <col min="13" max="13" width="7.140625" style="41" hidden="1" customWidth="1"/>
    <col min="14" max="14" width="8.85546875" style="41" hidden="1" customWidth="1"/>
    <col min="15" max="16383" width="0" hidden="1" customWidth="1"/>
    <col min="16384" max="16384" width="0.42578125" hidden="1" customWidth="1"/>
  </cols>
  <sheetData>
    <row r="1" spans="1:14" s="47" customFormat="1" ht="7.5" customHeight="1" x14ac:dyDescent="0.25">
      <c r="A1" s="1"/>
      <c r="B1" s="2"/>
      <c r="C1" s="2"/>
      <c r="D1" s="2"/>
      <c r="E1" s="2"/>
      <c r="F1" s="2"/>
      <c r="G1" s="2"/>
      <c r="H1" s="2"/>
      <c r="I1" s="2"/>
      <c r="J1" s="2"/>
      <c r="K1" s="3"/>
      <c r="L1" s="4"/>
      <c r="M1" s="48"/>
      <c r="N1" s="48"/>
    </row>
    <row r="2" spans="1:14" ht="47.25" customHeight="1" x14ac:dyDescent="0.25">
      <c r="A2" s="4"/>
      <c r="B2" s="83" t="str">
        <f ca="1">"Ergebnisse " &amp;Tabellen!I13</f>
        <v>Ergebnisse 2024</v>
      </c>
      <c r="C2" s="83"/>
      <c r="D2" s="83"/>
      <c r="E2" s="83"/>
      <c r="F2" s="83"/>
      <c r="G2" s="83"/>
      <c r="H2" s="83"/>
      <c r="I2" s="83"/>
      <c r="J2" s="83"/>
      <c r="K2" s="5"/>
    </row>
    <row r="3" spans="1:14" ht="7.5" customHeight="1" x14ac:dyDescent="0.25">
      <c r="A3" s="4"/>
      <c r="B3" s="7"/>
      <c r="C3" s="7"/>
      <c r="D3" s="7"/>
      <c r="E3" s="7"/>
      <c r="F3" s="7"/>
      <c r="G3" s="7"/>
      <c r="H3" s="7"/>
      <c r="I3" s="7"/>
      <c r="J3" s="7"/>
      <c r="K3" s="5"/>
    </row>
    <row r="4" spans="1:14" ht="15.75" x14ac:dyDescent="0.25">
      <c r="A4" s="4"/>
      <c r="B4" s="10" t="s">
        <v>20</v>
      </c>
      <c r="C4" s="7"/>
      <c r="D4" s="7"/>
      <c r="E4" s="7"/>
      <c r="F4" s="7"/>
      <c r="G4" s="7"/>
      <c r="H4" s="7"/>
      <c r="I4" s="7"/>
      <c r="J4" s="7"/>
      <c r="K4" s="5"/>
    </row>
    <row r="5" spans="1:14" ht="7.5" customHeight="1" x14ac:dyDescent="0.25">
      <c r="A5" s="4"/>
      <c r="B5" s="7"/>
      <c r="C5" s="7"/>
      <c r="D5" s="7"/>
      <c r="E5" s="7"/>
      <c r="F5" s="7"/>
      <c r="G5" s="7"/>
      <c r="H5" s="7"/>
      <c r="I5" s="7"/>
      <c r="J5" s="7"/>
      <c r="K5" s="5"/>
    </row>
    <row r="6" spans="1:14" ht="15.75" x14ac:dyDescent="0.25">
      <c r="A6" s="4"/>
      <c r="B6" s="9" t="s">
        <v>1</v>
      </c>
      <c r="C6" s="92">
        <f>Personalien!C7</f>
        <v>0</v>
      </c>
      <c r="D6" s="92"/>
      <c r="E6" s="92"/>
      <c r="F6" s="7"/>
      <c r="G6" s="9" t="s">
        <v>50</v>
      </c>
      <c r="H6" s="92">
        <f>Tabellen!B26</f>
        <v>270</v>
      </c>
      <c r="I6" s="92"/>
      <c r="J6" s="92"/>
      <c r="K6" s="5"/>
    </row>
    <row r="7" spans="1:14" ht="15.75" x14ac:dyDescent="0.25">
      <c r="A7" s="4"/>
      <c r="B7" s="9" t="str">
        <f ca="1">"Kategorie " &amp; Tabellen!I13 &amp; ":"</f>
        <v>Kategorie 2024:</v>
      </c>
      <c r="C7" s="92" t="str">
        <f ca="1">Personalien!M5</f>
        <v>D 12</v>
      </c>
      <c r="D7" s="92"/>
      <c r="E7" s="92"/>
      <c r="F7" s="7"/>
      <c r="G7" s="9" t="s">
        <v>51</v>
      </c>
      <c r="H7" s="92">
        <f ca="1">VLOOKUP(C7,Normen,3,FALSE)</f>
        <v>25</v>
      </c>
      <c r="I7" s="92"/>
      <c r="J7" s="92"/>
      <c r="K7" s="5"/>
    </row>
    <row r="8" spans="1:14" ht="15.75" x14ac:dyDescent="0.25">
      <c r="A8" s="4"/>
      <c r="B8" s="9" t="str">
        <f ca="1">"Bahntest " &amp;Tabellen!I13 &amp; ":"</f>
        <v>Bahntest 2024:</v>
      </c>
      <c r="C8" s="92" t="str">
        <f ca="1">VLOOKUP(C7,Normen,4,FALSE)</f>
        <v>1500m</v>
      </c>
      <c r="D8" s="92"/>
      <c r="E8" s="92"/>
      <c r="F8" s="7"/>
      <c r="G8" s="9" t="s">
        <v>52</v>
      </c>
      <c r="H8" s="93">
        <f ca="1">VLOOKUP(C7,Normen,2,FALSE)</f>
        <v>5.5555555555555558E-3</v>
      </c>
      <c r="I8" s="93"/>
      <c r="J8" s="93"/>
      <c r="K8" s="5"/>
    </row>
    <row r="9" spans="1:14" ht="7.5" customHeight="1" x14ac:dyDescent="0.25">
      <c r="A9" s="4"/>
      <c r="B9" s="7"/>
      <c r="C9" s="7"/>
      <c r="D9" s="7"/>
      <c r="E9" s="7"/>
      <c r="F9" s="7"/>
      <c r="G9" s="7"/>
      <c r="H9" s="7"/>
      <c r="I9" s="7"/>
      <c r="J9" s="7"/>
      <c r="K9" s="5"/>
    </row>
    <row r="10" spans="1:14" ht="15.75" x14ac:dyDescent="0.25">
      <c r="A10" s="4"/>
      <c r="B10" s="10" t="s">
        <v>88</v>
      </c>
      <c r="C10" s="7"/>
      <c r="D10" s="7"/>
      <c r="E10" s="7"/>
      <c r="F10" s="7"/>
      <c r="G10" s="7"/>
      <c r="H10" s="7"/>
      <c r="I10" s="7"/>
      <c r="J10" s="7"/>
      <c r="K10" s="5"/>
      <c r="M10" s="41" t="b">
        <f>D10="Ja"</f>
        <v>0</v>
      </c>
    </row>
    <row r="11" spans="1:14" ht="7.5" customHeight="1" x14ac:dyDescent="0.25">
      <c r="A11" s="4"/>
      <c r="B11" s="7"/>
      <c r="C11" s="7"/>
      <c r="D11" s="7"/>
      <c r="E11" s="7"/>
      <c r="F11" s="7"/>
      <c r="G11" s="7"/>
      <c r="H11" s="37" t="s">
        <v>63</v>
      </c>
      <c r="I11" s="37" t="s">
        <v>64</v>
      </c>
      <c r="J11" s="37" t="s">
        <v>62</v>
      </c>
      <c r="K11" s="5"/>
    </row>
    <row r="12" spans="1:14" ht="16.5" thickBot="1" x14ac:dyDescent="0.3">
      <c r="A12" s="4"/>
      <c r="B12" s="9" t="s">
        <v>53</v>
      </c>
      <c r="C12" s="94"/>
      <c r="D12" s="94"/>
      <c r="E12" s="94"/>
      <c r="F12" s="7"/>
      <c r="G12" s="9" t="s">
        <v>55</v>
      </c>
      <c r="H12" s="40"/>
      <c r="I12" s="40"/>
      <c r="J12" s="39" t="str">
        <f>IF(AND(H12&lt;&gt;"",I12&lt;&gt;""),TIME(0,H12,I12),"")</f>
        <v/>
      </c>
      <c r="K12" s="5"/>
      <c r="M12" s="41" t="b">
        <f>C12&gt;=H6</f>
        <v>0</v>
      </c>
      <c r="N12" s="41" t="b">
        <f ca="1">J12&lt;=H8</f>
        <v>0</v>
      </c>
    </row>
    <row r="13" spans="1:14" ht="16.5" thickBot="1" x14ac:dyDescent="0.3">
      <c r="A13" s="4"/>
      <c r="B13" s="9" t="s">
        <v>54</v>
      </c>
      <c r="C13" s="90"/>
      <c r="D13" s="90"/>
      <c r="E13" s="90"/>
      <c r="F13" s="7"/>
      <c r="G13" s="9" t="s">
        <v>86</v>
      </c>
      <c r="H13" s="87"/>
      <c r="I13" s="87"/>
      <c r="J13" s="87"/>
      <c r="K13" s="5"/>
      <c r="M13" s="41" t="b">
        <f ca="1">C13&gt;=H7</f>
        <v>0</v>
      </c>
      <c r="N13" s="41" t="b">
        <f>AND(H13&lt;4,H13&gt;0)</f>
        <v>0</v>
      </c>
    </row>
    <row r="14" spans="1:14" ht="14.45" customHeight="1" x14ac:dyDescent="0.25">
      <c r="A14" s="4"/>
      <c r="B14" s="7"/>
      <c r="C14" s="7"/>
      <c r="D14" s="7"/>
      <c r="E14" s="7"/>
      <c r="F14" s="7"/>
      <c r="G14" s="54" t="s">
        <v>87</v>
      </c>
      <c r="H14" s="7"/>
      <c r="I14" s="7"/>
      <c r="J14" s="7"/>
      <c r="K14" s="5"/>
    </row>
    <row r="15" spans="1:14" ht="17.45" customHeight="1" x14ac:dyDescent="0.25">
      <c r="A15" s="4"/>
      <c r="B15" s="7"/>
      <c r="C15" s="7"/>
      <c r="D15" s="7"/>
      <c r="E15" s="7"/>
      <c r="F15" s="7"/>
      <c r="G15" s="54"/>
      <c r="H15" s="7"/>
      <c r="I15" s="7"/>
      <c r="J15" s="7"/>
      <c r="K15" s="5"/>
    </row>
    <row r="16" spans="1:14" ht="15.75" x14ac:dyDescent="0.25">
      <c r="A16" s="4"/>
      <c r="B16" s="10" t="s">
        <v>138</v>
      </c>
      <c r="C16" s="7"/>
      <c r="D16" s="7"/>
      <c r="E16" s="7"/>
      <c r="F16" s="7"/>
      <c r="G16" s="7"/>
      <c r="H16" s="7"/>
      <c r="I16" s="7"/>
      <c r="J16" s="7"/>
      <c r="K16" s="5"/>
      <c r="M16" s="41" t="b">
        <f>D16="Ja"</f>
        <v>0</v>
      </c>
    </row>
    <row r="17" spans="1:13" ht="7.5" customHeight="1" x14ac:dyDescent="0.25">
      <c r="A17" s="4"/>
      <c r="B17" s="7"/>
      <c r="C17" s="7"/>
      <c r="D17" s="7"/>
      <c r="E17" s="7"/>
      <c r="F17" s="7"/>
      <c r="G17" s="7"/>
      <c r="H17" s="7"/>
      <c r="I17" s="7"/>
      <c r="J17" s="7"/>
      <c r="K17" s="5"/>
    </row>
    <row r="18" spans="1:13" ht="16.5" thickBot="1" x14ac:dyDescent="0.3">
      <c r="A18" s="4"/>
      <c r="B18" s="9" t="s">
        <v>27</v>
      </c>
      <c r="C18" s="87"/>
      <c r="D18" s="87"/>
      <c r="E18" s="87"/>
      <c r="F18" s="7"/>
      <c r="G18" s="9" t="s">
        <v>139</v>
      </c>
      <c r="H18" s="87"/>
      <c r="I18" s="87"/>
      <c r="J18" s="87"/>
      <c r="K18" s="5"/>
      <c r="M18" s="41" t="b">
        <f t="shared" ref="M18:M23" si="0">AND(C18&lt;4,C18&gt;0)</f>
        <v>0</v>
      </c>
    </row>
    <row r="19" spans="1:13" ht="16.5" thickBot="1" x14ac:dyDescent="0.3">
      <c r="A19" s="4"/>
      <c r="B19" s="9" t="s">
        <v>92</v>
      </c>
      <c r="C19" s="7"/>
      <c r="D19" s="7"/>
      <c r="E19" s="7"/>
      <c r="F19" s="7"/>
      <c r="G19" s="9" t="s">
        <v>26</v>
      </c>
      <c r="H19" s="87"/>
      <c r="I19" s="87"/>
      <c r="J19" s="87"/>
      <c r="K19" s="5"/>
      <c r="M19" s="41" t="b">
        <f t="shared" si="0"/>
        <v>0</v>
      </c>
    </row>
    <row r="20" spans="1:13" ht="22.5" thickBot="1" x14ac:dyDescent="0.3">
      <c r="A20" s="4"/>
      <c r="B20" s="52" t="s">
        <v>85</v>
      </c>
      <c r="C20" s="91"/>
      <c r="D20" s="91"/>
      <c r="E20" s="91"/>
      <c r="F20" s="7"/>
      <c r="G20" s="9" t="s">
        <v>25</v>
      </c>
      <c r="H20" s="87"/>
      <c r="I20" s="87"/>
      <c r="J20" s="87"/>
      <c r="K20" s="5"/>
      <c r="M20" s="41" t="b">
        <f t="shared" si="0"/>
        <v>0</v>
      </c>
    </row>
    <row r="21" spans="1:13" ht="16.5" thickBot="1" x14ac:dyDescent="0.3">
      <c r="A21" s="4"/>
      <c r="B21" s="9" t="s">
        <v>21</v>
      </c>
      <c r="C21" s="91"/>
      <c r="D21" s="91"/>
      <c r="E21" s="91"/>
      <c r="F21" s="7"/>
      <c r="G21" s="9" t="s">
        <v>28</v>
      </c>
      <c r="H21" s="87"/>
      <c r="I21" s="87"/>
      <c r="J21" s="87"/>
      <c r="K21" s="5"/>
      <c r="M21" s="41" t="b">
        <f t="shared" si="0"/>
        <v>0</v>
      </c>
    </row>
    <row r="22" spans="1:13" ht="16.5" thickBot="1" x14ac:dyDescent="0.3">
      <c r="A22" s="4"/>
      <c r="B22" s="9" t="s">
        <v>22</v>
      </c>
      <c r="C22" s="91"/>
      <c r="D22" s="91"/>
      <c r="E22" s="91"/>
      <c r="F22" s="7"/>
      <c r="G22" s="9"/>
      <c r="H22" s="7"/>
      <c r="I22" s="7"/>
      <c r="J22" s="7"/>
      <c r="K22" s="5"/>
      <c r="M22" s="41" t="b">
        <f t="shared" si="0"/>
        <v>0</v>
      </c>
    </row>
    <row r="23" spans="1:13" ht="16.5" customHeight="1" x14ac:dyDescent="0.25">
      <c r="A23" s="4"/>
      <c r="B23" s="7"/>
      <c r="C23" s="7"/>
      <c r="D23" s="7"/>
      <c r="E23" s="7"/>
      <c r="F23" s="7"/>
      <c r="G23" s="9"/>
      <c r="H23" s="7"/>
      <c r="I23" s="7"/>
      <c r="J23" s="7"/>
      <c r="K23" s="5"/>
      <c r="M23" s="41" t="b">
        <f t="shared" si="0"/>
        <v>0</v>
      </c>
    </row>
    <row r="24" spans="1:13" ht="16.5" customHeight="1" x14ac:dyDescent="0.25">
      <c r="A24" s="4"/>
      <c r="B24" s="7"/>
      <c r="C24" s="7"/>
      <c r="D24" s="7"/>
      <c r="E24" s="7"/>
      <c r="F24" s="7"/>
      <c r="G24" s="9"/>
      <c r="H24" s="7"/>
      <c r="I24" s="7"/>
      <c r="J24" s="7"/>
      <c r="K24" s="5"/>
      <c r="M24" s="41" t="b">
        <f>C24=1</f>
        <v>0</v>
      </c>
    </row>
    <row r="25" spans="1:13" ht="16.5" customHeight="1" x14ac:dyDescent="0.25">
      <c r="A25" s="4"/>
      <c r="B25" s="7"/>
      <c r="C25" s="7"/>
      <c r="D25" s="7"/>
      <c r="E25" s="7"/>
      <c r="F25" s="7"/>
      <c r="G25" s="9"/>
      <c r="H25" s="7"/>
      <c r="I25" s="7"/>
      <c r="J25" s="7"/>
      <c r="K25" s="5"/>
      <c r="M25" s="41" t="b">
        <f>C25=1</f>
        <v>0</v>
      </c>
    </row>
    <row r="26" spans="1:13" ht="16.5" customHeight="1" x14ac:dyDescent="0.25">
      <c r="A26" s="4"/>
      <c r="B26" s="10" t="s">
        <v>137</v>
      </c>
      <c r="C26" s="7"/>
      <c r="D26" s="7"/>
      <c r="E26" s="7"/>
      <c r="F26" s="7"/>
      <c r="G26" s="9"/>
      <c r="H26" s="7"/>
      <c r="I26" s="7"/>
      <c r="J26" s="7"/>
      <c r="K26" s="5"/>
      <c r="M26" s="41" t="b">
        <f>C26=1</f>
        <v>0</v>
      </c>
    </row>
    <row r="27" spans="1:13" ht="9.75" customHeight="1" x14ac:dyDescent="0.25">
      <c r="A27" s="4"/>
      <c r="B27" s="7"/>
      <c r="C27" s="7"/>
      <c r="D27" s="7"/>
      <c r="E27" s="7"/>
      <c r="F27" s="7"/>
      <c r="G27" s="7"/>
      <c r="H27" s="7"/>
      <c r="I27" s="7"/>
      <c r="J27" s="7"/>
      <c r="K27" s="5"/>
    </row>
    <row r="28" spans="1:13" ht="15" customHeight="1" x14ac:dyDescent="0.25">
      <c r="A28" s="4"/>
      <c r="B28" s="88" t="s">
        <v>140</v>
      </c>
      <c r="C28" s="67"/>
      <c r="D28" s="68"/>
      <c r="E28" s="68"/>
      <c r="F28" s="68"/>
      <c r="G28" s="68"/>
      <c r="H28" s="68"/>
      <c r="I28" s="68"/>
      <c r="J28" s="69"/>
      <c r="K28" s="5"/>
    </row>
    <row r="29" spans="1:13" x14ac:dyDescent="0.25">
      <c r="A29" s="4"/>
      <c r="B29" s="88"/>
      <c r="C29" s="70"/>
      <c r="D29" s="71"/>
      <c r="E29" s="71"/>
      <c r="F29" s="71"/>
      <c r="G29" s="71"/>
      <c r="H29" s="71"/>
      <c r="I29" s="71"/>
      <c r="J29" s="72"/>
      <c r="K29" s="5"/>
    </row>
    <row r="30" spans="1:13" x14ac:dyDescent="0.25">
      <c r="A30" s="4"/>
      <c r="B30" s="88"/>
      <c r="C30" s="73"/>
      <c r="D30" s="74"/>
      <c r="E30" s="74"/>
      <c r="F30" s="74"/>
      <c r="G30" s="74"/>
      <c r="H30" s="74"/>
      <c r="I30" s="74"/>
      <c r="J30" s="75"/>
      <c r="K30" s="5"/>
    </row>
    <row r="31" spans="1:13" ht="7.5" customHeight="1" x14ac:dyDescent="0.25">
      <c r="A31" s="4"/>
      <c r="B31" s="7"/>
      <c r="C31" s="7"/>
      <c r="D31" s="7"/>
      <c r="E31" s="7"/>
      <c r="F31" s="7"/>
      <c r="G31" s="7"/>
      <c r="H31" s="7"/>
      <c r="I31" s="7"/>
      <c r="J31" s="7"/>
      <c r="K31" s="5"/>
    </row>
    <row r="32" spans="1:13" x14ac:dyDescent="0.25">
      <c r="A32" s="4"/>
      <c r="B32" s="89" t="s">
        <v>19</v>
      </c>
      <c r="C32" s="67"/>
      <c r="D32" s="68"/>
      <c r="E32" s="68"/>
      <c r="F32" s="68"/>
      <c r="G32" s="68"/>
      <c r="H32" s="68"/>
      <c r="I32" s="68"/>
      <c r="J32" s="69"/>
      <c r="K32" s="5"/>
    </row>
    <row r="33" spans="1:11" x14ac:dyDescent="0.25">
      <c r="A33" s="4"/>
      <c r="B33" s="89"/>
      <c r="C33" s="70"/>
      <c r="D33" s="71"/>
      <c r="E33" s="71"/>
      <c r="F33" s="71"/>
      <c r="G33" s="71"/>
      <c r="H33" s="71"/>
      <c r="I33" s="71"/>
      <c r="J33" s="72"/>
      <c r="K33" s="5"/>
    </row>
    <row r="34" spans="1:11" x14ac:dyDescent="0.25">
      <c r="A34" s="4"/>
      <c r="B34" s="89"/>
      <c r="C34" s="73"/>
      <c r="D34" s="74"/>
      <c r="E34" s="74"/>
      <c r="F34" s="74"/>
      <c r="G34" s="74"/>
      <c r="H34" s="74"/>
      <c r="I34" s="74"/>
      <c r="J34" s="75"/>
      <c r="K34" s="5"/>
    </row>
    <row r="35" spans="1:11" ht="7.5" customHeight="1" thickBot="1" x14ac:dyDescent="0.3">
      <c r="A35" s="14"/>
      <c r="B35" s="15"/>
      <c r="C35" s="15"/>
      <c r="D35" s="15"/>
      <c r="E35" s="15"/>
      <c r="F35" s="15"/>
      <c r="G35" s="15"/>
      <c r="H35" s="15"/>
      <c r="I35" s="15"/>
      <c r="J35" s="15"/>
      <c r="K35" s="16"/>
    </row>
  </sheetData>
  <sheetProtection algorithmName="SHA-512" hashValue="D4NCAj7A5v4Aao7U0qOuJydHPoJs8nhBJVB/catVqKXRiCtxHeL6KY8Y87PQuo3wGN2P4tfzT8Aywjt2N1C0Ow==" saltValue="F+BqA11f/BgZkWvbdTT1Zw==" spinCount="100000" sheet="1" objects="1" scenarios="1"/>
  <customSheetViews>
    <customSheetView guid="{36FCDE50-A21B-4C09-A67A-58EE7C130F3F}" scale="90" showPageBreaks="1" printArea="1" hiddenRows="1" hiddenColumns="1" view="pageBreakPreview">
      <selection activeCell="B2" sqref="B2:J2"/>
      <pageMargins left="0.7" right="0.7" top="0.78740157499999996" bottom="0.78740157499999996" header="0.3" footer="0.3"/>
      <pageSetup paperSize="9" scale="71" orientation="portrait" r:id="rId1"/>
    </customSheetView>
  </customSheetViews>
  <mergeCells count="22">
    <mergeCell ref="H13:J13"/>
    <mergeCell ref="C13:E13"/>
    <mergeCell ref="C20:E20"/>
    <mergeCell ref="C22:E22"/>
    <mergeCell ref="B2:J2"/>
    <mergeCell ref="C6:E6"/>
    <mergeCell ref="H6:J6"/>
    <mergeCell ref="H21:J21"/>
    <mergeCell ref="C21:E21"/>
    <mergeCell ref="C18:E18"/>
    <mergeCell ref="C7:E7"/>
    <mergeCell ref="H7:J7"/>
    <mergeCell ref="C8:E8"/>
    <mergeCell ref="H8:J8"/>
    <mergeCell ref="C12:E12"/>
    <mergeCell ref="H18:J18"/>
    <mergeCell ref="H19:J19"/>
    <mergeCell ref="B28:B30"/>
    <mergeCell ref="B32:B34"/>
    <mergeCell ref="C32:J34"/>
    <mergeCell ref="H20:J20"/>
    <mergeCell ref="C28:J30"/>
  </mergeCells>
  <conditionalFormatting sqref="C12:E13">
    <cfRule type="expression" dxfId="18" priority="4">
      <formula>$M12</formula>
    </cfRule>
  </conditionalFormatting>
  <conditionalFormatting sqref="C18:E18 C20:C22">
    <cfRule type="expression" dxfId="17" priority="36">
      <formula>$M18</formula>
    </cfRule>
  </conditionalFormatting>
  <conditionalFormatting sqref="H12:I12">
    <cfRule type="cellIs" dxfId="16" priority="8" operator="notEqual">
      <formula>""</formula>
    </cfRule>
  </conditionalFormatting>
  <conditionalFormatting sqref="H13:J13">
    <cfRule type="expression" dxfId="15" priority="3">
      <formula>$M13</formula>
    </cfRule>
  </conditionalFormatting>
  <conditionalFormatting sqref="J12">
    <cfRule type="expression" dxfId="14" priority="6">
      <formula>N12</formula>
    </cfRule>
    <cfRule type="cellIs" dxfId="13" priority="77" operator="notEqual">
      <formula>""</formula>
    </cfRule>
  </conditionalFormatting>
  <dataValidations count="4">
    <dataValidation type="whole" allowBlank="1" showInputMessage="1" showErrorMessage="1" sqref="H13:J13 C18:E18 C20:C22" xr:uid="{00000000-0002-0000-0100-000000000000}">
      <formula1>1</formula1>
      <formula2>200</formula2>
    </dataValidation>
    <dataValidation type="whole" allowBlank="1" showInputMessage="1" showErrorMessage="1" sqref="H12:I12" xr:uid="{00000000-0002-0000-0100-000001000000}">
      <formula1>0</formula1>
      <formula2>59</formula2>
    </dataValidation>
    <dataValidation type="decimal" allowBlank="1" showInputMessage="1" showErrorMessage="1" sqref="C12:E12" xr:uid="{00000000-0002-0000-0100-000002000000}">
      <formula1>0</formula1>
      <formula2>400</formula2>
    </dataValidation>
    <dataValidation type="whole" allowBlank="1" showInputMessage="1" showErrorMessage="1" sqref="H18:J21" xr:uid="{00000000-0002-0000-0100-000003000000}">
      <formula1>0</formula1>
      <formula2>200</formula2>
    </dataValidation>
  </dataValidations>
  <printOptions horizontalCentered="1"/>
  <pageMargins left="0.7" right="0.7" top="0.78740157499999996" bottom="0.78740157499999996" header="0.3" footer="0.3"/>
  <pageSetup paperSize="9" scale="8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5"/>
  <sheetViews>
    <sheetView tabSelected="1" zoomScale="98" zoomScaleNormal="98" zoomScaleSheetLayoutView="80" workbookViewId="0">
      <selection activeCell="H55" sqref="H55"/>
    </sheetView>
  </sheetViews>
  <sheetFormatPr baseColWidth="10" defaultColWidth="0" defaultRowHeight="15" zeroHeight="1" x14ac:dyDescent="0.25"/>
  <cols>
    <col min="1" max="1" width="1.5703125" style="49" customWidth="1"/>
    <col min="2" max="2" width="27.140625" customWidth="1"/>
    <col min="3" max="3" width="17.5703125" customWidth="1"/>
    <col min="4" max="4" width="16.42578125" customWidth="1"/>
    <col min="5" max="5" width="15.5703125" customWidth="1"/>
    <col min="6" max="6" width="10.7109375" customWidth="1"/>
    <col min="7" max="7" width="1.140625" customWidth="1"/>
    <col min="8" max="8" width="10.7109375" customWidth="1"/>
    <col min="9" max="9" width="1.5703125" style="50" customWidth="1"/>
    <col min="10" max="10" width="1.5703125" style="7" customWidth="1"/>
    <col min="11" max="16384" width="10.7109375" hidden="1"/>
  </cols>
  <sheetData>
    <row r="1" spans="1:12" ht="7.5" customHeight="1" x14ac:dyDescent="0.25">
      <c r="A1" s="1"/>
      <c r="B1" s="2"/>
      <c r="C1" s="2"/>
      <c r="D1" s="2"/>
      <c r="E1" s="2"/>
      <c r="F1" s="2"/>
      <c r="G1" s="2"/>
      <c r="H1" s="2"/>
      <c r="I1" s="3"/>
    </row>
    <row r="2" spans="1:12" ht="47.25" customHeight="1" x14ac:dyDescent="0.25">
      <c r="A2" s="4"/>
      <c r="B2" s="83" t="str">
        <f ca="1">"Saisonplan " &amp; Tabellen!I13+1</f>
        <v>Saisonplan 2025</v>
      </c>
      <c r="C2" s="83"/>
      <c r="D2" s="83"/>
      <c r="E2" s="83"/>
      <c r="F2" s="83"/>
      <c r="G2" s="83"/>
      <c r="H2" s="83"/>
      <c r="I2" s="5"/>
    </row>
    <row r="3" spans="1:12" ht="7.5" customHeight="1" x14ac:dyDescent="0.25">
      <c r="A3" s="4"/>
      <c r="B3" s="7"/>
      <c r="C3" s="7"/>
      <c r="D3" s="7"/>
      <c r="E3" s="7"/>
      <c r="F3" s="7"/>
      <c r="G3" s="7"/>
      <c r="H3" s="7"/>
      <c r="I3" s="5"/>
    </row>
    <row r="4" spans="1:12" s="18" customFormat="1" ht="15.75" x14ac:dyDescent="0.25">
      <c r="A4" s="4"/>
      <c r="B4" s="10" t="s">
        <v>31</v>
      </c>
      <c r="C4" s="7"/>
      <c r="D4" s="7"/>
      <c r="E4" s="7"/>
      <c r="F4" s="7"/>
      <c r="G4" s="7"/>
      <c r="H4" s="7"/>
      <c r="I4" s="5"/>
      <c r="J4" s="7"/>
    </row>
    <row r="5" spans="1:12" ht="7.5" customHeight="1" x14ac:dyDescent="0.25">
      <c r="A5" s="4"/>
      <c r="B5" s="7"/>
      <c r="C5" s="7"/>
      <c r="D5" s="7"/>
      <c r="E5" s="7"/>
      <c r="F5" s="7"/>
      <c r="G5" s="7"/>
      <c r="H5" s="7"/>
      <c r="I5" s="5"/>
      <c r="K5" s="19"/>
      <c r="L5" s="19"/>
    </row>
    <row r="6" spans="1:12" s="18" customFormat="1" ht="15.75" x14ac:dyDescent="0.25">
      <c r="A6" s="4"/>
      <c r="B6" s="9" t="s">
        <v>1</v>
      </c>
      <c r="C6" s="112">
        <f>Personalien!C7</f>
        <v>0</v>
      </c>
      <c r="D6" s="112"/>
      <c r="E6" s="112"/>
      <c r="F6" s="113"/>
      <c r="G6" s="113"/>
      <c r="H6" s="113"/>
      <c r="I6" s="5"/>
      <c r="J6" s="7"/>
    </row>
    <row r="7" spans="1:12" s="18" customFormat="1" ht="15.75" x14ac:dyDescent="0.25">
      <c r="A7" s="4"/>
      <c r="B7" s="9" t="str">
        <f ca="1">"Kategorie " &amp; Tabellen!I14 &amp; ":"</f>
        <v>Kategorie 2025:</v>
      </c>
      <c r="C7" s="92" t="str">
        <f ca="1">Personalien!M6</f>
        <v>D 14</v>
      </c>
      <c r="D7" s="92"/>
      <c r="E7" s="92"/>
      <c r="F7" s="113"/>
      <c r="G7" s="113"/>
      <c r="H7" s="113"/>
      <c r="I7" s="5"/>
      <c r="J7" s="7"/>
    </row>
    <row r="8" spans="1:12" s="18" customFormat="1" ht="15.75" x14ac:dyDescent="0.25">
      <c r="A8" s="4"/>
      <c r="B8" s="9" t="str">
        <f ca="1">"Bahntest " &amp; Tabellen!I14 &amp; ":"</f>
        <v>Bahntest 2025:</v>
      </c>
      <c r="C8" s="92" t="str">
        <f ca="1">VLOOKUP(C7,Normen,4,FALSE)</f>
        <v>1500m</v>
      </c>
      <c r="D8" s="92"/>
      <c r="E8" s="92"/>
      <c r="F8" s="58"/>
      <c r="G8" s="58"/>
      <c r="H8" s="58"/>
      <c r="I8" s="5"/>
      <c r="J8" s="7"/>
    </row>
    <row r="9" spans="1:12" s="18" customFormat="1" ht="16.5" thickBot="1" x14ac:dyDescent="0.3">
      <c r="A9" s="4"/>
      <c r="B9" s="9" t="s">
        <v>69</v>
      </c>
      <c r="C9" s="87"/>
      <c r="D9" s="87"/>
      <c r="E9" s="87"/>
      <c r="F9" s="111"/>
      <c r="G9" s="111"/>
      <c r="H9" s="111"/>
      <c r="I9" s="5"/>
      <c r="J9" s="7"/>
    </row>
    <row r="10" spans="1:12" s="18" customFormat="1" ht="16.5" thickBot="1" x14ac:dyDescent="0.3">
      <c r="A10" s="4"/>
      <c r="B10" s="9" t="s">
        <v>70</v>
      </c>
      <c r="C10" s="87"/>
      <c r="D10" s="87"/>
      <c r="E10" s="87"/>
      <c r="F10" s="111"/>
      <c r="G10" s="111"/>
      <c r="H10" s="111"/>
      <c r="I10" s="5"/>
      <c r="J10" s="7"/>
    </row>
    <row r="11" spans="1:12" s="18" customFormat="1" ht="7.5" customHeight="1" x14ac:dyDescent="0.25">
      <c r="A11" s="4"/>
      <c r="B11" s="7"/>
      <c r="C11" s="7"/>
      <c r="D11" s="7"/>
      <c r="E11" s="7"/>
      <c r="F11" s="7"/>
      <c r="G11" s="7"/>
      <c r="H11" s="7"/>
      <c r="I11" s="5"/>
      <c r="J11" s="7"/>
    </row>
    <row r="12" spans="1:12" s="18" customFormat="1" ht="7.5" customHeight="1" x14ac:dyDescent="0.25">
      <c r="A12" s="4"/>
      <c r="B12" s="7"/>
      <c r="C12" s="37" t="s">
        <v>63</v>
      </c>
      <c r="D12" s="37" t="s">
        <v>64</v>
      </c>
      <c r="E12" s="37" t="s">
        <v>62</v>
      </c>
      <c r="F12" s="7"/>
      <c r="G12" s="7"/>
      <c r="H12" s="7"/>
      <c r="I12" s="5"/>
      <c r="J12" s="7"/>
    </row>
    <row r="13" spans="1:12" s="18" customFormat="1" ht="16.5" thickBot="1" x14ac:dyDescent="0.3">
      <c r="A13" s="4"/>
      <c r="B13" s="9" t="s">
        <v>49</v>
      </c>
      <c r="C13" s="40"/>
      <c r="D13" s="40"/>
      <c r="E13" s="38" t="str">
        <f>IF(AND(C13&lt;&gt;"",D13&lt;&gt;""),TIME(0,C13,D13),"")</f>
        <v/>
      </c>
      <c r="F13" s="111"/>
      <c r="G13" s="111"/>
      <c r="H13" s="111"/>
      <c r="I13" s="5"/>
      <c r="J13" s="7"/>
    </row>
    <row r="14" spans="1:12" s="18" customFormat="1" ht="21" customHeight="1" x14ac:dyDescent="0.25">
      <c r="A14" s="4"/>
      <c r="B14" s="9"/>
      <c r="C14" s="60"/>
      <c r="D14" s="60"/>
      <c r="E14" s="60"/>
      <c r="F14" s="59"/>
      <c r="G14" s="59"/>
      <c r="H14" s="59"/>
      <c r="I14" s="5"/>
      <c r="J14" s="7"/>
    </row>
    <row r="15" spans="1:12" s="18" customFormat="1" ht="15.75" x14ac:dyDescent="0.25">
      <c r="A15" s="4"/>
      <c r="B15" s="98" t="str">
        <f>"Ich habe Ambitionen in Richtung Nationalteam NK1/NK2 (Bundeskader). Ich bin bereit das hierfür notwendige Training zu leisten und bitte hierfür um die Unterstützung des bayerischen OL Trainerrats."</f>
        <v>Ich habe Ambitionen in Richtung Nationalteam NK1/NK2 (Bundeskader). Ich bin bereit das hierfür notwendige Training zu leisten und bitte hierfür um die Unterstützung des bayerischen OL Trainerrats.</v>
      </c>
      <c r="C15" s="99"/>
      <c r="D15" s="99"/>
      <c r="E15" s="99"/>
      <c r="F15" s="100"/>
      <c r="G15" s="61"/>
      <c r="H15" s="59"/>
      <c r="I15" s="5"/>
      <c r="J15" s="7"/>
    </row>
    <row r="16" spans="1:12" s="18" customFormat="1" ht="15.75" x14ac:dyDescent="0.25">
      <c r="A16" s="4"/>
      <c r="B16" s="101"/>
      <c r="C16" s="102"/>
      <c r="D16" s="102"/>
      <c r="E16" s="102"/>
      <c r="F16" s="103"/>
      <c r="G16" s="61"/>
      <c r="H16" s="53" t="s">
        <v>56</v>
      </c>
      <c r="I16" s="5"/>
      <c r="J16" s="7"/>
    </row>
    <row r="17" spans="1:12" s="18" customFormat="1" ht="15.75" x14ac:dyDescent="0.25">
      <c r="A17" s="4"/>
      <c r="B17" s="104"/>
      <c r="C17" s="105"/>
      <c r="D17" s="105"/>
      <c r="E17" s="105"/>
      <c r="F17" s="106"/>
      <c r="G17" s="61"/>
      <c r="H17" s="59"/>
      <c r="I17" s="5"/>
      <c r="J17" s="7"/>
    </row>
    <row r="18" spans="1:12" s="18" customFormat="1" ht="18" customHeight="1" x14ac:dyDescent="0.25">
      <c r="A18" s="4"/>
      <c r="B18" s="7"/>
      <c r="C18" s="7"/>
      <c r="D18" s="7"/>
      <c r="E18" s="7"/>
      <c r="F18" s="7"/>
      <c r="G18" s="7"/>
      <c r="H18" s="7"/>
      <c r="I18" s="5"/>
      <c r="J18" s="7"/>
    </row>
    <row r="19" spans="1:12" s="18" customFormat="1" ht="15.75" x14ac:dyDescent="0.25">
      <c r="A19" s="4"/>
      <c r="B19" s="10" t="s">
        <v>71</v>
      </c>
      <c r="F19" s="7"/>
      <c r="G19" s="7"/>
      <c r="H19" s="7"/>
      <c r="I19" s="5"/>
      <c r="J19" s="7"/>
    </row>
    <row r="20" spans="1:12" ht="7.5" customHeight="1" x14ac:dyDescent="0.25">
      <c r="A20" s="4"/>
      <c r="B20" s="7"/>
      <c r="C20" s="7"/>
      <c r="D20" s="7"/>
      <c r="E20" s="7"/>
      <c r="F20" s="7"/>
      <c r="G20" s="7"/>
      <c r="H20" s="7"/>
      <c r="I20" s="5"/>
      <c r="K20" s="19"/>
      <c r="L20" s="19"/>
    </row>
    <row r="21" spans="1:12" s="18" customFormat="1" ht="15.75" x14ac:dyDescent="0.25">
      <c r="A21" s="4"/>
      <c r="B21" s="10"/>
      <c r="C21" s="20" t="s">
        <v>29</v>
      </c>
      <c r="D21" s="20" t="s">
        <v>33</v>
      </c>
      <c r="E21" s="20" t="s">
        <v>34</v>
      </c>
      <c r="F21" s="108" t="s">
        <v>128</v>
      </c>
      <c r="G21" s="109"/>
      <c r="H21" s="110"/>
      <c r="I21" s="5"/>
      <c r="J21" s="7"/>
    </row>
    <row r="22" spans="1:12" s="18" customFormat="1" ht="22.5" x14ac:dyDescent="0.25">
      <c r="A22" s="4"/>
      <c r="B22" s="9" t="s">
        <v>79</v>
      </c>
      <c r="C22" s="32" t="s">
        <v>105</v>
      </c>
      <c r="D22" s="31" t="s">
        <v>94</v>
      </c>
      <c r="E22" s="31" t="s">
        <v>35</v>
      </c>
      <c r="F22" s="95"/>
      <c r="G22" s="96"/>
      <c r="H22" s="97"/>
      <c r="I22" s="5"/>
      <c r="J22" s="7"/>
    </row>
    <row r="23" spans="1:12" s="18" customFormat="1" x14ac:dyDescent="0.25">
      <c r="A23" s="4"/>
      <c r="B23" s="9" t="s">
        <v>81</v>
      </c>
      <c r="C23" s="32" t="s">
        <v>106</v>
      </c>
      <c r="D23" s="31" t="s">
        <v>95</v>
      </c>
      <c r="E23" s="31" t="s">
        <v>96</v>
      </c>
      <c r="F23" s="95"/>
      <c r="G23" s="96"/>
      <c r="H23" s="97"/>
      <c r="I23" s="5"/>
      <c r="J23" s="7"/>
    </row>
    <row r="24" spans="1:12" s="18" customFormat="1" x14ac:dyDescent="0.25">
      <c r="A24" s="4"/>
      <c r="B24" s="9" t="s">
        <v>82</v>
      </c>
      <c r="C24" s="32" t="s">
        <v>104</v>
      </c>
      <c r="D24" s="31" t="s">
        <v>100</v>
      </c>
      <c r="E24" s="31" t="s">
        <v>99</v>
      </c>
      <c r="F24" s="95" t="s">
        <v>130</v>
      </c>
      <c r="G24" s="96"/>
      <c r="H24" s="97"/>
      <c r="I24" s="5"/>
      <c r="J24" s="7"/>
    </row>
    <row r="25" spans="1:12" s="18" customFormat="1" x14ac:dyDescent="0.25">
      <c r="A25" s="4"/>
      <c r="B25" s="9" t="s">
        <v>80</v>
      </c>
      <c r="C25" s="32" t="s">
        <v>107</v>
      </c>
      <c r="D25" s="31" t="s">
        <v>93</v>
      </c>
      <c r="E25" s="31" t="s">
        <v>97</v>
      </c>
      <c r="F25" s="95" t="s">
        <v>129</v>
      </c>
      <c r="G25" s="96"/>
      <c r="H25" s="97"/>
      <c r="I25" s="5"/>
      <c r="J25" s="7"/>
    </row>
    <row r="26" spans="1:12" s="18" customFormat="1" x14ac:dyDescent="0.25">
      <c r="A26" s="4"/>
      <c r="B26" s="9" t="s">
        <v>91</v>
      </c>
      <c r="C26" s="32" t="s">
        <v>108</v>
      </c>
      <c r="D26" s="31" t="s">
        <v>98</v>
      </c>
      <c r="E26" s="31" t="s">
        <v>96</v>
      </c>
      <c r="F26" s="95"/>
      <c r="G26" s="96"/>
      <c r="H26" s="97"/>
      <c r="I26" s="5"/>
      <c r="J26" s="7"/>
    </row>
    <row r="27" spans="1:12" s="18" customFormat="1" x14ac:dyDescent="0.25">
      <c r="A27" s="4"/>
      <c r="B27" s="9"/>
      <c r="C27" s="32"/>
      <c r="D27" s="31"/>
      <c r="E27" s="31"/>
      <c r="F27" s="95"/>
      <c r="G27" s="96"/>
      <c r="H27" s="97"/>
      <c r="I27" s="5"/>
      <c r="J27" s="7"/>
    </row>
    <row r="28" spans="1:12" s="18" customFormat="1" x14ac:dyDescent="0.25">
      <c r="A28" s="4"/>
      <c r="B28" s="9"/>
      <c r="C28" s="32"/>
      <c r="D28" s="31"/>
      <c r="E28" s="31"/>
      <c r="F28" s="95"/>
      <c r="G28" s="96"/>
      <c r="H28" s="97"/>
      <c r="I28" s="5"/>
      <c r="J28" s="7"/>
    </row>
    <row r="29" spans="1:12" s="18" customFormat="1" ht="7.5" customHeight="1" x14ac:dyDescent="0.25">
      <c r="A29" s="4"/>
      <c r="B29" s="7"/>
      <c r="C29" s="7"/>
      <c r="D29" s="7"/>
      <c r="E29" s="7"/>
      <c r="F29" s="7"/>
      <c r="G29" s="7"/>
      <c r="H29" s="7"/>
      <c r="I29" s="5"/>
      <c r="J29" s="7"/>
    </row>
    <row r="30" spans="1:12" s="18" customFormat="1" ht="15.75" x14ac:dyDescent="0.25">
      <c r="A30" s="4"/>
      <c r="B30" s="10" t="s">
        <v>72</v>
      </c>
      <c r="F30" s="7"/>
      <c r="G30" s="7"/>
      <c r="H30" s="7"/>
      <c r="I30" s="5"/>
      <c r="J30" s="7"/>
    </row>
    <row r="31" spans="1:12" ht="7.5" customHeight="1" x14ac:dyDescent="0.25">
      <c r="A31" s="4"/>
      <c r="B31" s="7"/>
      <c r="C31" s="7"/>
      <c r="D31" s="7"/>
      <c r="E31" s="7"/>
      <c r="F31" s="7"/>
      <c r="G31" s="7"/>
      <c r="H31" s="7"/>
      <c r="I31" s="5"/>
      <c r="K31" s="19"/>
      <c r="L31" s="19"/>
    </row>
    <row r="32" spans="1:12" s="18" customFormat="1" ht="15.75" x14ac:dyDescent="0.25">
      <c r="A32" s="4"/>
      <c r="B32" s="10"/>
      <c r="C32" s="20" t="s">
        <v>29</v>
      </c>
      <c r="D32" s="20" t="s">
        <v>33</v>
      </c>
      <c r="E32" s="20" t="s">
        <v>75</v>
      </c>
      <c r="F32" s="108" t="s">
        <v>128</v>
      </c>
      <c r="G32" s="109"/>
      <c r="H32" s="110"/>
      <c r="I32" s="5"/>
      <c r="J32" s="7"/>
    </row>
    <row r="33" spans="1:10" s="18" customFormat="1" x14ac:dyDescent="0.25">
      <c r="A33" s="4"/>
      <c r="B33" s="9" t="s">
        <v>77</v>
      </c>
      <c r="C33" s="32" t="s">
        <v>101</v>
      </c>
      <c r="D33" s="31" t="s">
        <v>102</v>
      </c>
      <c r="E33" s="31" t="s">
        <v>103</v>
      </c>
      <c r="F33" s="95"/>
      <c r="G33" s="96"/>
      <c r="H33" s="97"/>
      <c r="I33" s="5"/>
      <c r="J33" s="7"/>
    </row>
    <row r="34" spans="1:10" s="18" customFormat="1" x14ac:dyDescent="0.25">
      <c r="A34" s="4"/>
      <c r="B34" s="9" t="s">
        <v>76</v>
      </c>
      <c r="C34" s="32" t="s">
        <v>109</v>
      </c>
      <c r="D34" s="31" t="s">
        <v>110</v>
      </c>
      <c r="E34" s="31" t="s">
        <v>111</v>
      </c>
      <c r="F34" s="95"/>
      <c r="G34" s="96"/>
      <c r="H34" s="97"/>
      <c r="I34" s="5"/>
      <c r="J34" s="7"/>
    </row>
    <row r="35" spans="1:10" s="18" customFormat="1" ht="7.5" customHeight="1" x14ac:dyDescent="0.25">
      <c r="A35" s="4"/>
      <c r="B35" s="7"/>
      <c r="C35" s="7"/>
      <c r="D35" s="7"/>
      <c r="E35" s="7"/>
      <c r="F35" s="7"/>
      <c r="G35" s="7"/>
      <c r="H35" s="7"/>
      <c r="I35" s="5"/>
      <c r="J35" s="7"/>
    </row>
    <row r="36" spans="1:10" s="18" customFormat="1" ht="15.75" x14ac:dyDescent="0.25">
      <c r="A36" s="4"/>
      <c r="B36" s="10" t="s">
        <v>73</v>
      </c>
      <c r="F36" s="7"/>
      <c r="G36" s="7"/>
      <c r="H36" s="7"/>
      <c r="I36" s="5"/>
      <c r="J36" s="7"/>
    </row>
    <row r="37" spans="1:10" s="18" customFormat="1" ht="7.5" customHeight="1" x14ac:dyDescent="0.25">
      <c r="A37" s="4"/>
      <c r="B37" s="7"/>
      <c r="C37" s="7"/>
      <c r="D37" s="7"/>
      <c r="E37" s="7"/>
      <c r="F37" s="7"/>
      <c r="G37" s="7"/>
      <c r="H37" s="7"/>
      <c r="I37" s="5"/>
      <c r="J37" s="7"/>
    </row>
    <row r="38" spans="1:10" s="18" customFormat="1" ht="15.75" x14ac:dyDescent="0.25">
      <c r="A38" s="4"/>
      <c r="B38" s="10"/>
      <c r="C38" s="20" t="s">
        <v>29</v>
      </c>
      <c r="D38" s="20" t="s">
        <v>33</v>
      </c>
      <c r="E38" s="20" t="s">
        <v>75</v>
      </c>
      <c r="F38" s="108" t="s">
        <v>128</v>
      </c>
      <c r="G38" s="109"/>
      <c r="H38" s="110"/>
      <c r="I38" s="5"/>
      <c r="J38" s="7"/>
    </row>
    <row r="39" spans="1:10" s="18" customFormat="1" ht="30" customHeight="1" x14ac:dyDescent="0.25">
      <c r="A39" s="4"/>
      <c r="B39" s="9" t="s">
        <v>112</v>
      </c>
      <c r="C39" s="32" t="s">
        <v>113</v>
      </c>
      <c r="D39" s="31" t="s">
        <v>122</v>
      </c>
      <c r="E39" s="31"/>
      <c r="F39" s="107" t="s">
        <v>132</v>
      </c>
      <c r="G39" s="96"/>
      <c r="H39" s="97"/>
      <c r="I39" s="5"/>
      <c r="J39" s="7"/>
    </row>
    <row r="40" spans="1:10" s="18" customFormat="1" ht="22.5" x14ac:dyDescent="0.25">
      <c r="A40" s="4"/>
      <c r="B40" s="9" t="s">
        <v>114</v>
      </c>
      <c r="C40" s="32" t="s">
        <v>115</v>
      </c>
      <c r="D40" s="31" t="s">
        <v>127</v>
      </c>
      <c r="E40" s="31"/>
      <c r="F40" s="95" t="s">
        <v>131</v>
      </c>
      <c r="G40" s="96"/>
      <c r="H40" s="97"/>
      <c r="I40" s="5"/>
      <c r="J40" s="7"/>
    </row>
    <row r="41" spans="1:10" s="18" customFormat="1" ht="45" customHeight="1" x14ac:dyDescent="0.25">
      <c r="A41" s="4"/>
      <c r="B41" s="9" t="s">
        <v>116</v>
      </c>
      <c r="C41" s="32" t="s">
        <v>117</v>
      </c>
      <c r="D41" s="31" t="s">
        <v>123</v>
      </c>
      <c r="E41" s="31"/>
      <c r="F41" s="107" t="s">
        <v>134</v>
      </c>
      <c r="G41" s="96"/>
      <c r="H41" s="97"/>
      <c r="I41" s="5"/>
      <c r="J41" s="7"/>
    </row>
    <row r="42" spans="1:10" s="18" customFormat="1" ht="14.25" customHeight="1" x14ac:dyDescent="0.25">
      <c r="A42" s="4"/>
      <c r="B42" s="9" t="s">
        <v>118</v>
      </c>
      <c r="C42" s="32" t="s">
        <v>146</v>
      </c>
      <c r="D42" s="31" t="s">
        <v>148</v>
      </c>
      <c r="E42" s="31"/>
      <c r="F42" s="95" t="s">
        <v>131</v>
      </c>
      <c r="G42" s="96"/>
      <c r="H42" s="97"/>
      <c r="I42" s="5"/>
      <c r="J42" s="7"/>
    </row>
    <row r="43" spans="1:10" s="18" customFormat="1" ht="30" customHeight="1" x14ac:dyDescent="0.25">
      <c r="A43" s="4"/>
      <c r="B43" s="9" t="s">
        <v>119</v>
      </c>
      <c r="C43" s="32" t="s">
        <v>147</v>
      </c>
      <c r="D43" s="31" t="s">
        <v>121</v>
      </c>
      <c r="E43" s="31" t="s">
        <v>120</v>
      </c>
      <c r="F43" s="107" t="s">
        <v>145</v>
      </c>
      <c r="G43" s="96"/>
      <c r="H43" s="97"/>
      <c r="I43" s="5"/>
      <c r="J43" s="7"/>
    </row>
    <row r="44" spans="1:10" x14ac:dyDescent="0.25">
      <c r="A44" s="4"/>
      <c r="B44" s="9" t="s">
        <v>124</v>
      </c>
      <c r="C44" s="32" t="s">
        <v>125</v>
      </c>
      <c r="D44" s="31" t="s">
        <v>126</v>
      </c>
      <c r="E44" s="31"/>
      <c r="F44" s="95" t="s">
        <v>133</v>
      </c>
      <c r="G44" s="96"/>
      <c r="H44" s="97"/>
      <c r="I44" s="5"/>
    </row>
    <row r="45" spans="1:10" x14ac:dyDescent="0.25">
      <c r="A45" s="4"/>
      <c r="B45" s="9"/>
      <c r="C45" s="9"/>
      <c r="D45" s="9"/>
      <c r="E45" s="9"/>
      <c r="F45" s="9"/>
      <c r="G45" s="9"/>
      <c r="H45" s="9"/>
      <c r="I45" s="5"/>
    </row>
    <row r="46" spans="1:10" s="18" customFormat="1" ht="7.5" customHeight="1" x14ac:dyDescent="0.25">
      <c r="A46" s="4"/>
      <c r="B46" s="7"/>
      <c r="C46" s="7"/>
      <c r="D46" s="7"/>
      <c r="E46" s="7"/>
      <c r="F46" s="7"/>
      <c r="G46" s="7"/>
      <c r="H46" s="7"/>
      <c r="I46" s="5"/>
      <c r="J46" s="7"/>
    </row>
    <row r="47" spans="1:10" s="18" customFormat="1" ht="15.75" x14ac:dyDescent="0.25">
      <c r="A47" s="4"/>
      <c r="B47" s="10" t="s">
        <v>74</v>
      </c>
      <c r="F47" s="7"/>
      <c r="G47" s="7"/>
      <c r="H47" s="7"/>
      <c r="I47" s="5"/>
      <c r="J47" s="7"/>
    </row>
    <row r="48" spans="1:10" s="18" customFormat="1" ht="7.5" customHeight="1" x14ac:dyDescent="0.25">
      <c r="A48" s="4"/>
      <c r="B48" s="7"/>
      <c r="C48" s="7"/>
      <c r="D48" s="7"/>
      <c r="E48" s="7"/>
      <c r="F48" s="7"/>
      <c r="G48" s="7"/>
      <c r="H48" s="7"/>
      <c r="I48" s="5"/>
      <c r="J48" s="7"/>
    </row>
    <row r="49" spans="1:10" ht="15" customHeight="1" x14ac:dyDescent="0.25">
      <c r="A49" s="4"/>
      <c r="B49" s="98" t="s">
        <v>149</v>
      </c>
      <c r="C49" s="99"/>
      <c r="D49" s="99"/>
      <c r="E49" s="99"/>
      <c r="F49" s="100"/>
      <c r="G49" s="61"/>
      <c r="H49" s="59"/>
      <c r="I49" s="5"/>
    </row>
    <row r="50" spans="1:10" ht="15.75" x14ac:dyDescent="0.25">
      <c r="A50" s="4"/>
      <c r="B50" s="101"/>
      <c r="C50" s="102"/>
      <c r="D50" s="102"/>
      <c r="E50" s="102"/>
      <c r="F50" s="103"/>
      <c r="G50" s="61"/>
      <c r="H50" s="53" t="s">
        <v>56</v>
      </c>
      <c r="I50" s="5"/>
    </row>
    <row r="51" spans="1:10" ht="15.75" x14ac:dyDescent="0.25">
      <c r="A51" s="4"/>
      <c r="B51" s="104"/>
      <c r="C51" s="105"/>
      <c r="D51" s="105"/>
      <c r="E51" s="105"/>
      <c r="F51" s="106"/>
      <c r="G51" s="61"/>
      <c r="H51" s="59"/>
      <c r="I51" s="5"/>
    </row>
    <row r="52" spans="1:10" ht="7.5" customHeight="1" x14ac:dyDescent="0.25">
      <c r="A52" s="4"/>
      <c r="B52" s="7"/>
      <c r="C52" s="7"/>
      <c r="D52" s="7"/>
      <c r="E52" s="7"/>
      <c r="F52" s="7"/>
      <c r="G52" s="7"/>
      <c r="H52" s="7"/>
      <c r="I52" s="5"/>
    </row>
    <row r="53" spans="1:10" s="18" customFormat="1" ht="7.5" customHeight="1" x14ac:dyDescent="0.25">
      <c r="A53" s="4"/>
      <c r="B53" s="7"/>
      <c r="C53" s="7"/>
      <c r="D53" s="7"/>
      <c r="E53" s="7"/>
      <c r="F53" s="7"/>
      <c r="G53" s="7"/>
      <c r="H53" s="7"/>
      <c r="I53" s="5"/>
      <c r="J53" s="7"/>
    </row>
    <row r="54" spans="1:10" ht="15" customHeight="1" x14ac:dyDescent="0.25">
      <c r="A54" s="4"/>
      <c r="B54" s="98" t="s">
        <v>141</v>
      </c>
      <c r="C54" s="99"/>
      <c r="D54" s="99"/>
      <c r="E54" s="99"/>
      <c r="F54" s="100"/>
      <c r="G54" s="61"/>
      <c r="H54" s="59"/>
      <c r="I54" s="5"/>
    </row>
    <row r="55" spans="1:10" ht="15.75" x14ac:dyDescent="0.25">
      <c r="A55" s="4"/>
      <c r="B55" s="101"/>
      <c r="C55" s="102"/>
      <c r="D55" s="102"/>
      <c r="E55" s="102"/>
      <c r="F55" s="103"/>
      <c r="G55" s="61"/>
      <c r="H55" s="53" t="s">
        <v>56</v>
      </c>
      <c r="I55" s="5"/>
    </row>
    <row r="56" spans="1:10" ht="15.75" x14ac:dyDescent="0.25">
      <c r="A56" s="4"/>
      <c r="B56" s="104"/>
      <c r="C56" s="105"/>
      <c r="D56" s="105"/>
      <c r="E56" s="105"/>
      <c r="F56" s="106"/>
      <c r="G56" s="61"/>
      <c r="H56" s="59"/>
      <c r="I56" s="5"/>
    </row>
    <row r="57" spans="1:10" ht="7.5" customHeight="1" x14ac:dyDescent="0.25">
      <c r="A57" s="4"/>
      <c r="B57" s="7"/>
      <c r="C57" s="7"/>
      <c r="D57" s="7"/>
      <c r="E57" s="7"/>
      <c r="F57" s="7"/>
      <c r="G57" s="7"/>
      <c r="H57" s="7"/>
      <c r="I57" s="5"/>
    </row>
    <row r="58" spans="1:10" ht="15" customHeight="1" x14ac:dyDescent="0.25">
      <c r="A58" s="4"/>
      <c r="B58" s="98" t="s">
        <v>135</v>
      </c>
      <c r="C58" s="99"/>
      <c r="D58" s="99"/>
      <c r="E58" s="99"/>
      <c r="F58" s="100"/>
      <c r="G58" s="61"/>
      <c r="H58" s="59"/>
      <c r="I58" s="5"/>
    </row>
    <row r="59" spans="1:10" x14ac:dyDescent="0.25">
      <c r="A59" s="4"/>
      <c r="B59" s="101"/>
      <c r="C59" s="102"/>
      <c r="D59" s="102"/>
      <c r="E59" s="102"/>
      <c r="F59" s="103"/>
      <c r="G59" s="61"/>
      <c r="H59" s="7"/>
      <c r="I59" s="5"/>
    </row>
    <row r="60" spans="1:10" ht="15.75" x14ac:dyDescent="0.25">
      <c r="A60" s="4"/>
      <c r="B60" s="104"/>
      <c r="C60" s="105"/>
      <c r="D60" s="105"/>
      <c r="E60" s="105"/>
      <c r="F60" s="106"/>
      <c r="G60" s="61"/>
      <c r="H60" s="59"/>
      <c r="I60" s="5"/>
    </row>
    <row r="61" spans="1:10" x14ac:dyDescent="0.25">
      <c r="A61" s="4"/>
      <c r="B61" s="7"/>
      <c r="C61" s="7"/>
      <c r="D61" s="7"/>
      <c r="E61" s="7"/>
      <c r="F61" s="7"/>
      <c r="G61" s="7"/>
      <c r="H61" s="7"/>
      <c r="I61" s="5"/>
    </row>
    <row r="62" spans="1:10" ht="7.5" customHeight="1" thickBot="1" x14ac:dyDescent="0.3">
      <c r="A62" s="14"/>
      <c r="B62" s="15"/>
      <c r="C62" s="15"/>
      <c r="D62" s="15"/>
      <c r="E62" s="15"/>
      <c r="F62" s="15"/>
      <c r="G62" s="15"/>
      <c r="H62" s="15"/>
      <c r="I62" s="16"/>
    </row>
    <row r="63" spans="1:10" x14ac:dyDescent="0.25"/>
    <row r="64" spans="1:10" x14ac:dyDescent="0.25"/>
    <row r="65" x14ac:dyDescent="0.25"/>
  </sheetData>
  <sheetProtection algorithmName="SHA-512" hashValue="RM4czc7R3rjtGVGfqg81ZfK4iME6MrTVwOspi/Dd8mY2GEBy6iK3Sr0G3caLgAmjxzlIHt4AnbfmmsaT64wf5A==" saltValue="Lcggyt3ie7gORhxsGtZ7PA==" spinCount="100000" sheet="1" objects="1" scenarios="1"/>
  <customSheetViews>
    <customSheetView guid="{36FCDE50-A21B-4C09-A67A-58EE7C130F3F}" scale="98" hiddenRows="1" hiddenColumns="1">
      <selection activeCell="B2" sqref="B2:G2"/>
      <pageMargins left="0.7" right="0.7" top="0.78740157499999996" bottom="0.78740157499999996" header="0.3" footer="0.3"/>
      <pageSetup paperSize="9" scale="71" orientation="portrait" r:id="rId1"/>
    </customSheetView>
  </customSheetViews>
  <mergeCells count="33">
    <mergeCell ref="F25:H25"/>
    <mergeCell ref="F26:H26"/>
    <mergeCell ref="F27:H27"/>
    <mergeCell ref="B15:F17"/>
    <mergeCell ref="F21:H21"/>
    <mergeCell ref="F22:H22"/>
    <mergeCell ref="F23:H23"/>
    <mergeCell ref="F24:H24"/>
    <mergeCell ref="C9:E9"/>
    <mergeCell ref="F9:H9"/>
    <mergeCell ref="C8:E8"/>
    <mergeCell ref="F13:H13"/>
    <mergeCell ref="B2:H2"/>
    <mergeCell ref="C6:E6"/>
    <mergeCell ref="F6:H6"/>
    <mergeCell ref="C7:E7"/>
    <mergeCell ref="F7:H7"/>
    <mergeCell ref="C10:E10"/>
    <mergeCell ref="F10:H10"/>
    <mergeCell ref="F28:H28"/>
    <mergeCell ref="F32:H32"/>
    <mergeCell ref="F33:H33"/>
    <mergeCell ref="F34:H34"/>
    <mergeCell ref="F38:H38"/>
    <mergeCell ref="F44:H44"/>
    <mergeCell ref="B49:F51"/>
    <mergeCell ref="B54:F56"/>
    <mergeCell ref="B58:F60"/>
    <mergeCell ref="F39:H39"/>
    <mergeCell ref="F40:H40"/>
    <mergeCell ref="F41:H41"/>
    <mergeCell ref="F42:H42"/>
    <mergeCell ref="F43:H43"/>
  </mergeCells>
  <conditionalFormatting sqref="C9:E9 C23:E23 C27:E28">
    <cfRule type="expression" dxfId="12" priority="90">
      <formula>#REF!</formula>
    </cfRule>
  </conditionalFormatting>
  <conditionalFormatting sqref="C10:E10">
    <cfRule type="expression" dxfId="11" priority="25">
      <formula>#REF!</formula>
    </cfRule>
  </conditionalFormatting>
  <conditionalFormatting sqref="C22:E22">
    <cfRule type="expression" dxfId="10" priority="10">
      <formula>#REF!</formula>
    </cfRule>
  </conditionalFormatting>
  <conditionalFormatting sqref="C24:E26">
    <cfRule type="expression" dxfId="9" priority="9">
      <formula>#REF!</formula>
    </cfRule>
  </conditionalFormatting>
  <conditionalFormatting sqref="C33:E33 C34">
    <cfRule type="expression" dxfId="8" priority="32">
      <formula>#REF!</formula>
    </cfRule>
  </conditionalFormatting>
  <conditionalFormatting sqref="C39:E44">
    <cfRule type="expression" dxfId="7" priority="8">
      <formula>#REF!</formula>
    </cfRule>
  </conditionalFormatting>
  <conditionalFormatting sqref="D21:E21">
    <cfRule type="colorScale" priority="93">
      <colorScale>
        <cfvo type="min"/>
        <cfvo type="max"/>
        <color rgb="FFFF7128"/>
        <color rgb="FFFFEF9C"/>
      </colorScale>
    </cfRule>
  </conditionalFormatting>
  <conditionalFormatting sqref="D32:E32">
    <cfRule type="colorScale" priority="35">
      <colorScale>
        <cfvo type="min"/>
        <cfvo type="max"/>
        <color rgb="FFFF7128"/>
        <color rgb="FFFFEF9C"/>
      </colorScale>
    </cfRule>
  </conditionalFormatting>
  <conditionalFormatting sqref="D34:E34">
    <cfRule type="expression" dxfId="6" priority="28">
      <formula>#REF!</formula>
    </cfRule>
  </conditionalFormatting>
  <conditionalFormatting sqref="D38:E38">
    <cfRule type="colorScale" priority="54">
      <colorScale>
        <cfvo type="min"/>
        <cfvo type="max"/>
        <color rgb="FFFF7128"/>
        <color rgb="FFFFEF9C"/>
      </colorScale>
    </cfRule>
  </conditionalFormatting>
  <conditionalFormatting sqref="D21:F21">
    <cfRule type="cellIs" dxfId="5" priority="63" operator="equal">
      <formula>"Nein"</formula>
    </cfRule>
    <cfRule type="cellIs" dxfId="4" priority="64" operator="equal">
      <formula>"Ja"</formula>
    </cfRule>
  </conditionalFormatting>
  <conditionalFormatting sqref="D32:F32">
    <cfRule type="cellIs" dxfId="3" priority="5" operator="equal">
      <formula>"Nein"</formula>
    </cfRule>
    <cfRule type="cellIs" dxfId="2" priority="6" operator="equal">
      <formula>"Ja"</formula>
    </cfRule>
  </conditionalFormatting>
  <conditionalFormatting sqref="D38:F38">
    <cfRule type="cellIs" dxfId="1" priority="2" operator="equal">
      <formula>"Nein"</formula>
    </cfRule>
    <cfRule type="cellIs" dxfId="0" priority="3" operator="equal">
      <formula>"Ja"</formula>
    </cfRule>
  </conditionalFormatting>
  <conditionalFormatting sqref="F21">
    <cfRule type="colorScale" priority="65">
      <colorScale>
        <cfvo type="min"/>
        <cfvo type="max"/>
        <color rgb="FFFF7128"/>
        <color rgb="FFFFEF9C"/>
      </colorScale>
    </cfRule>
  </conditionalFormatting>
  <conditionalFormatting sqref="F32">
    <cfRule type="colorScale" priority="7">
      <colorScale>
        <cfvo type="min"/>
        <cfvo type="max"/>
        <color rgb="FFFF7128"/>
        <color rgb="FFFFEF9C"/>
      </colorScale>
    </cfRule>
  </conditionalFormatting>
  <conditionalFormatting sqref="F38">
    <cfRule type="colorScale" priority="4">
      <colorScale>
        <cfvo type="min"/>
        <cfvo type="max"/>
        <color rgb="FFFF7128"/>
        <color rgb="FFFFEF9C"/>
      </colorScale>
    </cfRule>
  </conditionalFormatting>
  <dataValidations count="3">
    <dataValidation type="whole" allowBlank="1" showInputMessage="1" showErrorMessage="1" sqref="C13:D14 E14" xr:uid="{00000000-0002-0000-0200-000000000000}">
      <formula1>0</formula1>
      <formula2>59</formula2>
    </dataValidation>
    <dataValidation type="list" allowBlank="1" showInputMessage="1" showErrorMessage="1" sqref="H16 H50 H55" xr:uid="{00000000-0002-0000-0200-000001000000}">
      <formula1>JaNein</formula1>
    </dataValidation>
    <dataValidation type="list" allowBlank="1" showInputMessage="1" showErrorMessage="1" sqref="C10:E10" xr:uid="{00000000-0002-0000-0200-000002000000}">
      <formula1>Zieleingabe</formula1>
    </dataValidation>
  </dataValidations>
  <printOptions horizontalCentered="1"/>
  <pageMargins left="0.7" right="0.7" top="0.78740157499999996" bottom="0.78740157499999996" header="0.3" footer="0.3"/>
  <pageSetup paperSize="9" scale="7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194436-A110-48AE-A56C-068C8391396C}">
          <x14:formula1>
            <xm:f>Tabellen!$H$2:$H$3</xm:f>
          </x14:formula1>
          <xm:sqref>C9:E9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workbookViewId="0">
      <selection activeCell="I23" sqref="I23"/>
    </sheetView>
  </sheetViews>
  <sheetFormatPr baseColWidth="10" defaultRowHeight="15" x14ac:dyDescent="0.25"/>
  <cols>
    <col min="1" max="1" width="15.7109375" bestFit="1" customWidth="1"/>
    <col min="2" max="2" width="14.28515625" bestFit="1" customWidth="1"/>
    <col min="3" max="3" width="13.28515625" bestFit="1" customWidth="1"/>
    <col min="4" max="4" width="13.5703125" bestFit="1" customWidth="1"/>
    <col min="6" max="6" width="13.7109375" customWidth="1"/>
    <col min="7" max="7" width="13.140625" bestFit="1" customWidth="1"/>
    <col min="8" max="8" width="13.7109375" bestFit="1" customWidth="1"/>
  </cols>
  <sheetData>
    <row r="1" spans="1:10" x14ac:dyDescent="0.25">
      <c r="A1" s="33" t="s">
        <v>83</v>
      </c>
      <c r="B1" s="33" t="s">
        <v>24</v>
      </c>
      <c r="C1" s="33" t="s">
        <v>59</v>
      </c>
      <c r="D1" s="33" t="s">
        <v>57</v>
      </c>
      <c r="H1" s="33" t="s">
        <v>68</v>
      </c>
      <c r="J1" s="33" t="s">
        <v>30</v>
      </c>
    </row>
    <row r="2" spans="1:10" x14ac:dyDescent="0.25">
      <c r="A2" s="34" t="s">
        <v>39</v>
      </c>
      <c r="B2" s="35">
        <v>5.5555555555555558E-3</v>
      </c>
      <c r="C2" s="62">
        <v>25</v>
      </c>
      <c r="D2" s="34" t="s">
        <v>58</v>
      </c>
      <c r="H2" s="34" t="s">
        <v>61</v>
      </c>
      <c r="J2" s="34" t="s">
        <v>23</v>
      </c>
    </row>
    <row r="3" spans="1:10" x14ac:dyDescent="0.25">
      <c r="A3" s="34" t="s">
        <v>41</v>
      </c>
      <c r="B3" s="35">
        <v>5.208333333333333E-3</v>
      </c>
      <c r="C3" s="62">
        <v>35</v>
      </c>
      <c r="D3" s="34" t="s">
        <v>58</v>
      </c>
      <c r="H3" s="34" t="s">
        <v>65</v>
      </c>
      <c r="J3" s="34" t="s">
        <v>56</v>
      </c>
    </row>
    <row r="4" spans="1:10" x14ac:dyDescent="0.25">
      <c r="A4" s="34" t="s">
        <v>44</v>
      </c>
      <c r="B4" s="35">
        <v>1.0069444444444445E-2</v>
      </c>
      <c r="C4" s="62">
        <v>40</v>
      </c>
      <c r="D4" s="34" t="s">
        <v>32</v>
      </c>
      <c r="H4" s="34" t="s">
        <v>66</v>
      </c>
    </row>
    <row r="5" spans="1:10" x14ac:dyDescent="0.25">
      <c r="A5" s="34" t="s">
        <v>45</v>
      </c>
      <c r="B5" s="35">
        <v>9.7222222222222224E-3</v>
      </c>
      <c r="C5" s="62">
        <v>45</v>
      </c>
      <c r="D5" s="34" t="s">
        <v>32</v>
      </c>
      <c r="H5" s="34" t="s">
        <v>67</v>
      </c>
    </row>
    <row r="6" spans="1:10" x14ac:dyDescent="0.25">
      <c r="A6" s="34" t="s">
        <v>47</v>
      </c>
      <c r="B6" s="35">
        <v>9.3749999999999997E-3</v>
      </c>
      <c r="C6" s="62">
        <v>50</v>
      </c>
      <c r="D6" s="34" t="s">
        <v>32</v>
      </c>
      <c r="H6" s="34" t="s">
        <v>136</v>
      </c>
    </row>
    <row r="7" spans="1:10" x14ac:dyDescent="0.25">
      <c r="A7" s="34" t="s">
        <v>38</v>
      </c>
      <c r="B7" s="35">
        <v>5.208333333333333E-3</v>
      </c>
      <c r="C7" s="62">
        <v>30</v>
      </c>
      <c r="D7" s="34" t="s">
        <v>58</v>
      </c>
    </row>
    <row r="8" spans="1:10" x14ac:dyDescent="0.25">
      <c r="A8" s="34" t="s">
        <v>40</v>
      </c>
      <c r="B8" s="35">
        <v>4.8611111111111112E-3</v>
      </c>
      <c r="C8" s="62">
        <v>40</v>
      </c>
      <c r="D8" s="34" t="s">
        <v>58</v>
      </c>
    </row>
    <row r="9" spans="1:10" x14ac:dyDescent="0.25">
      <c r="A9" s="34" t="s">
        <v>42</v>
      </c>
      <c r="B9" s="35">
        <v>8.8541666666666664E-3</v>
      </c>
      <c r="C9" s="62">
        <v>50</v>
      </c>
      <c r="D9" s="34" t="s">
        <v>32</v>
      </c>
    </row>
    <row r="10" spans="1:10" x14ac:dyDescent="0.25">
      <c r="A10" s="34" t="s">
        <v>43</v>
      </c>
      <c r="B10" s="35">
        <v>8.5069444444444437E-3</v>
      </c>
      <c r="C10" s="62">
        <v>55</v>
      </c>
      <c r="D10" s="34" t="s">
        <v>32</v>
      </c>
    </row>
    <row r="11" spans="1:10" ht="15.75" thickBot="1" x14ac:dyDescent="0.3">
      <c r="A11" s="34" t="s">
        <v>46</v>
      </c>
      <c r="B11" s="35">
        <v>8.1597222222222227E-3</v>
      </c>
      <c r="C11" s="62">
        <v>60</v>
      </c>
      <c r="D11" s="34" t="s">
        <v>32</v>
      </c>
    </row>
    <row r="12" spans="1:10" x14ac:dyDescent="0.25">
      <c r="H12" s="114" t="s">
        <v>89</v>
      </c>
      <c r="I12" s="115"/>
    </row>
    <row r="13" spans="1:10" ht="15.75" thickBot="1" x14ac:dyDescent="0.3">
      <c r="A13" s="33" t="s">
        <v>37</v>
      </c>
      <c r="B13" s="36" t="str">
        <f ca="1" xml:space="preserve"> "H Kat " &amp; I13</f>
        <v>H Kat 2024</v>
      </c>
      <c r="C13" s="36" t="str">
        <f ca="1" xml:space="preserve"> "D Kat " &amp; I13</f>
        <v>D Kat 2024</v>
      </c>
      <c r="D13" s="36" t="str">
        <f ca="1" xml:space="preserve"> "H Kat " &amp; I13+1</f>
        <v>H Kat 2025</v>
      </c>
      <c r="E13" s="36" t="str">
        <f ca="1" xml:space="preserve"> "D Kat " &amp; I13+1</f>
        <v>D Kat 2025</v>
      </c>
      <c r="H13" s="55" t="s">
        <v>84</v>
      </c>
      <c r="I13" s="56">
        <f ca="1">YEAR(NOW())</f>
        <v>2024</v>
      </c>
    </row>
    <row r="14" spans="1:10" x14ac:dyDescent="0.25">
      <c r="A14" s="34">
        <f t="shared" ref="A14:A19" ca="1" si="0">A15+1</f>
        <v>2015</v>
      </c>
      <c r="B14" s="34" t="s">
        <v>38</v>
      </c>
      <c r="C14" s="34" t="s">
        <v>39</v>
      </c>
      <c r="D14" s="34" t="s">
        <v>38</v>
      </c>
      <c r="E14" s="34" t="s">
        <v>39</v>
      </c>
      <c r="F14" s="57">
        <f ca="1">DATE(A14,12,31)</f>
        <v>42369</v>
      </c>
      <c r="I14">
        <f ca="1">I13+1</f>
        <v>2025</v>
      </c>
    </row>
    <row r="15" spans="1:10" x14ac:dyDescent="0.25">
      <c r="A15" s="34">
        <f t="shared" ca="1" si="0"/>
        <v>2014</v>
      </c>
      <c r="B15" s="34" t="s">
        <v>38</v>
      </c>
      <c r="C15" s="34" t="s">
        <v>39</v>
      </c>
      <c r="D15" s="34" t="s">
        <v>38</v>
      </c>
      <c r="E15" s="34" t="s">
        <v>39</v>
      </c>
    </row>
    <row r="16" spans="1:10" x14ac:dyDescent="0.25">
      <c r="A16" s="34">
        <f t="shared" ca="1" si="0"/>
        <v>2013</v>
      </c>
      <c r="B16" s="34" t="s">
        <v>38</v>
      </c>
      <c r="C16" s="34" t="s">
        <v>39</v>
      </c>
      <c r="D16" s="34" t="s">
        <v>38</v>
      </c>
      <c r="E16" s="34" t="s">
        <v>39</v>
      </c>
    </row>
    <row r="17" spans="1:6" x14ac:dyDescent="0.25">
      <c r="A17" s="34">
        <f t="shared" ca="1" si="0"/>
        <v>2012</v>
      </c>
      <c r="B17" s="34" t="s">
        <v>38</v>
      </c>
      <c r="C17" s="34" t="s">
        <v>39</v>
      </c>
      <c r="D17" s="34" t="s">
        <v>40</v>
      </c>
      <c r="E17" s="34" t="s">
        <v>41</v>
      </c>
    </row>
    <row r="18" spans="1:6" x14ac:dyDescent="0.25">
      <c r="A18" s="34">
        <f t="shared" ca="1" si="0"/>
        <v>2011</v>
      </c>
      <c r="B18" s="34" t="s">
        <v>40</v>
      </c>
      <c r="C18" s="34" t="s">
        <v>41</v>
      </c>
      <c r="D18" s="34" t="s">
        <v>40</v>
      </c>
      <c r="E18" s="34" t="s">
        <v>41</v>
      </c>
    </row>
    <row r="19" spans="1:6" x14ac:dyDescent="0.25">
      <c r="A19" s="34">
        <f t="shared" ca="1" si="0"/>
        <v>2010</v>
      </c>
      <c r="B19" s="34" t="s">
        <v>40</v>
      </c>
      <c r="C19" s="34" t="s">
        <v>41</v>
      </c>
      <c r="D19" s="34" t="s">
        <v>42</v>
      </c>
      <c r="E19" s="34" t="s">
        <v>44</v>
      </c>
    </row>
    <row r="20" spans="1:6" x14ac:dyDescent="0.25">
      <c r="A20" s="34">
        <f ca="1">A21+1</f>
        <v>2009</v>
      </c>
      <c r="B20" s="34" t="s">
        <v>42</v>
      </c>
      <c r="C20" s="34" t="s">
        <v>44</v>
      </c>
      <c r="D20" s="34" t="s">
        <v>42</v>
      </c>
      <c r="E20" s="34" t="s">
        <v>44</v>
      </c>
    </row>
    <row r="21" spans="1:6" x14ac:dyDescent="0.25">
      <c r="A21" s="34">
        <f ca="1">A22+1</f>
        <v>2008</v>
      </c>
      <c r="B21" s="34" t="s">
        <v>42</v>
      </c>
      <c r="C21" s="34" t="s">
        <v>44</v>
      </c>
      <c r="D21" s="34" t="s">
        <v>43</v>
      </c>
      <c r="E21" s="34" t="s">
        <v>45</v>
      </c>
    </row>
    <row r="22" spans="1:6" x14ac:dyDescent="0.25">
      <c r="A22" s="34">
        <f ca="1">A23+1</f>
        <v>2007</v>
      </c>
      <c r="B22" s="34" t="s">
        <v>43</v>
      </c>
      <c r="C22" s="34" t="s">
        <v>45</v>
      </c>
      <c r="D22" s="34" t="s">
        <v>43</v>
      </c>
      <c r="E22" s="34" t="s">
        <v>45</v>
      </c>
    </row>
    <row r="23" spans="1:6" x14ac:dyDescent="0.25">
      <c r="A23" s="34">
        <f ca="1">A24+1</f>
        <v>2006</v>
      </c>
      <c r="B23" s="34" t="s">
        <v>43</v>
      </c>
      <c r="C23" s="34" t="s">
        <v>45</v>
      </c>
      <c r="D23" s="34" t="s">
        <v>46</v>
      </c>
      <c r="E23" s="34" t="s">
        <v>47</v>
      </c>
    </row>
    <row r="24" spans="1:6" x14ac:dyDescent="0.25">
      <c r="A24" s="34">
        <f ca="1">I13-19</f>
        <v>2005</v>
      </c>
      <c r="B24" s="34" t="s">
        <v>46</v>
      </c>
      <c r="C24" s="34" t="s">
        <v>47</v>
      </c>
      <c r="D24" s="34" t="s">
        <v>46</v>
      </c>
      <c r="E24" s="34" t="s">
        <v>47</v>
      </c>
      <c r="F24" s="57">
        <f ca="1">DATE(A24,1,1)</f>
        <v>38353</v>
      </c>
    </row>
    <row r="26" spans="1:6" x14ac:dyDescent="0.25">
      <c r="A26" t="s">
        <v>60</v>
      </c>
      <c r="B26">
        <v>270</v>
      </c>
    </row>
  </sheetData>
  <sheetProtection algorithmName="SHA-512" hashValue="qPM7EQOH4ZVgVWaivFYTf8MdiexskprXBrw+lJplpV2URgrmDNnzWZg2GV6j/CMglRefvNvPfJl8TF1Y+iZJIA==" saltValue="N6b+nmxX3KULpGeBlaGHQg==" spinCount="100000" sheet="1" objects="1" scenarios="1"/>
  <customSheetViews>
    <customSheetView guid="{36FCDE50-A21B-4C09-A67A-58EE7C130F3F}" state="hidden">
      <selection activeCell="C30" sqref="C30"/>
      <pageMargins left="0.7" right="0.7" top="0.78740157499999996" bottom="0.78740157499999996" header="0.3" footer="0.3"/>
    </customSheetView>
  </customSheetViews>
  <mergeCells count="1">
    <mergeCell ref="H12:I1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7</vt:i4>
      </vt:variant>
    </vt:vector>
  </HeadingPairs>
  <TitlesOfParts>
    <vt:vector size="11" baseType="lpstr">
      <vt:lpstr>Personalien</vt:lpstr>
      <vt:lpstr>Ergebnisse</vt:lpstr>
      <vt:lpstr>Saisonplan</vt:lpstr>
      <vt:lpstr>Tabellen</vt:lpstr>
      <vt:lpstr>Ergebnisse!Druckbereich</vt:lpstr>
      <vt:lpstr>Personalien!Druckbereich</vt:lpstr>
      <vt:lpstr>Saisonplan!Druckbereich</vt:lpstr>
      <vt:lpstr>JaNein</vt:lpstr>
      <vt:lpstr>Kat</vt:lpstr>
      <vt:lpstr>Normen</vt:lpstr>
      <vt:lpstr>Zieleingabe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valerio</dc:creator>
  <cp:lastModifiedBy>Thomas</cp:lastModifiedBy>
  <cp:lastPrinted>2024-11-16T19:06:57Z</cp:lastPrinted>
  <dcterms:created xsi:type="dcterms:W3CDTF">2014-08-12T15:00:46Z</dcterms:created>
  <dcterms:modified xsi:type="dcterms:W3CDTF">2024-11-24T23:01:41Z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fcbe69e7-5150-4472-bd82-6475b6472cd6</vt:lpwstr>
  </property>
</Properties>
</file>